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workbookProtection lockStructure="1"/>
  <bookViews>
    <workbookView xWindow="120" yWindow="90" windowWidth="19035" windowHeight="11250"/>
  </bookViews>
  <sheets>
    <sheet name="Welcome" sheetId="14" r:id="rId1"/>
    <sheet name="Organizer &amp; Event Details" sheetId="8" r:id="rId2"/>
    <sheet name="Transportation" sheetId="1" r:id="rId3"/>
    <sheet name="Stationary &amp; Handouts" sheetId="2" r:id="rId4"/>
    <sheet name="Catering" sheetId="3" r:id="rId5"/>
    <sheet name="Energy, Efficiency &amp; Offsets" sheetId="9" r:id="rId6"/>
    <sheet name="Waste" sheetId="4" r:id="rId7"/>
    <sheet name="Event Communication" sheetId="5" r:id="rId8"/>
    <sheet name="Other" sheetId="6" r:id="rId9"/>
    <sheet name="Innovation" sheetId="7" r:id="rId10"/>
    <sheet name="Review &amp; Submit" sheetId="12" r:id="rId11"/>
    <sheet name="Optional Feedback Survey" sheetId="13" r:id="rId12"/>
  </sheets>
  <definedNames>
    <definedName name="Entrees">'Organizer &amp; Event Details'!#REF!,'Organizer &amp; Event Details'!#REF!,'Organizer &amp; Event Details'!#REF!,'Organizer &amp; Event Details'!$F$15,'Organizer &amp; Event Details'!$F$14,'Organizer &amp; Event Details'!#REF!,'Organizer &amp; Event Details'!$F$12,'Organizer &amp; Event Details'!$F$11,'Organizer &amp; Event Details'!$F$10,'Organizer &amp; Event Details'!$F$9</definedName>
  </definedNames>
  <calcPr calcId="125725"/>
</workbook>
</file>

<file path=xl/calcChain.xml><?xml version="1.0" encoding="utf-8"?>
<calcChain xmlns="http://schemas.openxmlformats.org/spreadsheetml/2006/main">
  <c r="M8" i="7"/>
  <c r="H16" s="1"/>
  <c r="N15" i="1"/>
  <c r="M15"/>
  <c r="N14"/>
  <c r="M14"/>
  <c r="N13"/>
  <c r="M13"/>
  <c r="N12"/>
  <c r="M12"/>
  <c r="N11"/>
  <c r="M11"/>
  <c r="N10"/>
  <c r="M10"/>
  <c r="N9"/>
  <c r="M9"/>
  <c r="N8"/>
  <c r="M8"/>
  <c r="D19"/>
  <c r="D18"/>
  <c r="D17"/>
  <c r="D16"/>
  <c r="D15"/>
  <c r="D14"/>
  <c r="D13"/>
  <c r="D12"/>
  <c r="D11"/>
  <c r="D10"/>
  <c r="D9"/>
  <c r="D8"/>
  <c r="D18" i="3"/>
  <c r="D17"/>
  <c r="D16"/>
  <c r="D15"/>
  <c r="D14"/>
  <c r="D13"/>
  <c r="D12"/>
  <c r="D11"/>
  <c r="D10"/>
  <c r="D9"/>
  <c r="D8"/>
  <c r="D11" i="9"/>
  <c r="D10"/>
  <c r="D9"/>
  <c r="D8"/>
  <c r="D17" i="4"/>
  <c r="D16"/>
  <c r="D15"/>
  <c r="D14"/>
  <c r="D13"/>
  <c r="D12"/>
  <c r="D11"/>
  <c r="D10"/>
  <c r="D9"/>
  <c r="D8"/>
  <c r="D13" i="6"/>
  <c r="D12"/>
  <c r="D11"/>
  <c r="D10"/>
  <c r="D9"/>
  <c r="D8"/>
  <c r="D10" i="5"/>
  <c r="D9"/>
  <c r="D8"/>
  <c r="D13" i="7"/>
  <c r="D11"/>
  <c r="D10"/>
  <c r="D9"/>
  <c r="D8"/>
  <c r="D12"/>
  <c r="D18" i="2"/>
  <c r="D17"/>
  <c r="D16"/>
  <c r="D15"/>
  <c r="D14"/>
  <c r="D13"/>
  <c r="D12"/>
  <c r="D11"/>
  <c r="D10"/>
  <c r="D9"/>
  <c r="D8"/>
  <c r="M11"/>
  <c r="M9" i="6"/>
  <c r="M16" i="1"/>
  <c r="M8" i="6"/>
  <c r="N8"/>
  <c r="N9"/>
  <c r="M10"/>
  <c r="N10"/>
  <c r="M11"/>
  <c r="N11"/>
  <c r="M12"/>
  <c r="N12"/>
  <c r="M13"/>
  <c r="N13"/>
  <c r="M8" i="5"/>
  <c r="N8"/>
  <c r="M9"/>
  <c r="N9"/>
  <c r="M10"/>
  <c r="N10"/>
  <c r="M8" i="4"/>
  <c r="N8"/>
  <c r="M9"/>
  <c r="N9"/>
  <c r="M10"/>
  <c r="N10"/>
  <c r="M11"/>
  <c r="N11"/>
  <c r="M12"/>
  <c r="N12"/>
  <c r="M13"/>
  <c r="N13"/>
  <c r="M14"/>
  <c r="N14"/>
  <c r="M15"/>
  <c r="N15"/>
  <c r="M16"/>
  <c r="N16"/>
  <c r="M17"/>
  <c r="N17"/>
  <c r="M8" i="9"/>
  <c r="N8"/>
  <c r="M9"/>
  <c r="N9"/>
  <c r="M10"/>
  <c r="N10"/>
  <c r="M11"/>
  <c r="N11"/>
  <c r="M8" i="3"/>
  <c r="N8"/>
  <c r="M9"/>
  <c r="N9"/>
  <c r="M10"/>
  <c r="N10"/>
  <c r="M11"/>
  <c r="N11"/>
  <c r="M12"/>
  <c r="N12"/>
  <c r="M13"/>
  <c r="N13"/>
  <c r="M14"/>
  <c r="N14"/>
  <c r="M15"/>
  <c r="N15"/>
  <c r="M16"/>
  <c r="N16"/>
  <c r="M17"/>
  <c r="N17"/>
  <c r="M18"/>
  <c r="N18"/>
  <c r="M8" i="2"/>
  <c r="N8"/>
  <c r="M9"/>
  <c r="N9"/>
  <c r="M10"/>
  <c r="N10"/>
  <c r="N11"/>
  <c r="M12"/>
  <c r="N12"/>
  <c r="M13"/>
  <c r="N13"/>
  <c r="M14"/>
  <c r="N14"/>
  <c r="M15"/>
  <c r="N15"/>
  <c r="M16"/>
  <c r="N16"/>
  <c r="M17"/>
  <c r="N17"/>
  <c r="M18"/>
  <c r="N18"/>
  <c r="N16" i="1"/>
  <c r="M17"/>
  <c r="N17"/>
  <c r="M18"/>
  <c r="N18"/>
  <c r="M19"/>
  <c r="N19"/>
  <c r="P9" s="1"/>
  <c r="G22" s="1"/>
  <c r="E8" i="12" s="1"/>
  <c r="P9" i="5"/>
  <c r="G12" s="1"/>
  <c r="D13" i="12" s="1"/>
  <c r="P8" i="2"/>
  <c r="P9" i="6"/>
  <c r="G16" s="1"/>
  <c r="E14" i="12" s="1"/>
  <c r="P8" i="1"/>
  <c r="P8" i="9"/>
  <c r="P8" i="5"/>
  <c r="P8" i="6"/>
  <c r="P8" i="3"/>
  <c r="G21" i="1" l="1"/>
  <c r="D8" i="12" s="1"/>
  <c r="P9" i="2"/>
  <c r="G20" s="1"/>
  <c r="D9" i="12" s="1"/>
  <c r="P9" i="3"/>
  <c r="G21" s="1"/>
  <c r="E10" i="12" s="1"/>
  <c r="P9" i="9"/>
  <c r="G14" s="1"/>
  <c r="E11" i="12" s="1"/>
  <c r="P8" i="4"/>
  <c r="P9"/>
  <c r="G19" s="1"/>
  <c r="D12" i="12" s="1"/>
  <c r="G13" i="5"/>
  <c r="E13" i="12" s="1"/>
  <c r="G15" i="6"/>
  <c r="D14" i="12" s="1"/>
  <c r="E15"/>
  <c r="G21" s="1"/>
  <c r="H15" i="7"/>
  <c r="D15" i="12" l="1"/>
  <c r="G21" i="2"/>
  <c r="E9" i="12" s="1"/>
  <c r="G20" i="3"/>
  <c r="D10" i="12" s="1"/>
  <c r="D17" s="1"/>
  <c r="G13" i="9"/>
  <c r="D11" i="12" s="1"/>
  <c r="G20" i="4"/>
  <c r="E12" i="12" s="1"/>
  <c r="E17" l="1"/>
  <c r="I13" s="1"/>
  <c r="I17" s="1"/>
</calcChain>
</file>

<file path=xl/comments1.xml><?xml version="1.0" encoding="utf-8"?>
<comments xmlns="http://schemas.openxmlformats.org/spreadsheetml/2006/main">
  <authors>
    <author>Yale University</author>
  </authors>
  <commentList>
    <comment ref="E8" authorId="0">
      <text>
        <r>
          <rPr>
            <sz val="8"/>
            <color indexed="81"/>
            <rFont val="Verdana"/>
            <family val="2"/>
          </rPr>
          <t xml:space="preserve">It is important to know how many people require transportation. If vehicles are too small, multiple trips may be required. But if vehicles are too large, the extra space will be economically and environmentally costly. </t>
        </r>
      </text>
    </comment>
    <comment ref="E9" authorId="0">
      <text>
        <r>
          <rPr>
            <sz val="8"/>
            <color indexed="81"/>
            <rFont val="Verdana"/>
            <family val="2"/>
          </rPr>
          <t xml:space="preserve">It is important to know how many people require transportation. If vehicles are too small, multiple trips may be required. But if vehicles are too large, the extra space will be economically and environmentally costly. </t>
        </r>
        <r>
          <rPr>
            <sz val="8"/>
            <color indexed="81"/>
            <rFont val="Tahoma"/>
            <family val="2"/>
          </rPr>
          <t xml:space="preserve">
</t>
        </r>
      </text>
    </comment>
    <comment ref="E10" authorId="0">
      <text>
        <r>
          <rPr>
            <sz val="8"/>
            <color indexed="81"/>
            <rFont val="Verdana"/>
            <family val="2"/>
          </rPr>
          <t>Fully inflated tires, no idling, and smooth driving can greatly increase miles per gallon, resulting in fewer emissions, lower costs and a lower refueling frequency.</t>
        </r>
      </text>
    </comment>
    <comment ref="E11" authorId="0">
      <text>
        <r>
          <rPr>
            <sz val="8"/>
            <color indexed="81"/>
            <rFont val="Verdana"/>
            <family val="2"/>
          </rPr>
          <t xml:space="preserve">Also think about choosing a site of accommodation with green credentials (e.g. LEED certified). </t>
        </r>
        <r>
          <rPr>
            <sz val="8"/>
            <color indexed="81"/>
            <rFont val="Tahoma"/>
            <family val="2"/>
          </rPr>
          <t xml:space="preserve">
</t>
        </r>
      </text>
    </comment>
    <comment ref="E12" authorId="0">
      <text>
        <r>
          <rPr>
            <sz val="8"/>
            <color indexed="81"/>
            <rFont val="Verdana"/>
            <family val="2"/>
          </rPr>
          <t xml:space="preserve">Yale campus has a public transportation system and almost all central venues are easily accessible. Be sure to inform participants of the useful public transportation system. </t>
        </r>
        <r>
          <rPr>
            <sz val="8"/>
            <color indexed="81"/>
            <rFont val="Tahoma"/>
            <family val="2"/>
          </rPr>
          <t xml:space="preserve">
</t>
        </r>
      </text>
    </comment>
    <comment ref="E13" authorId="0">
      <text>
        <r>
          <rPr>
            <sz val="8"/>
            <color indexed="81"/>
            <rFont val="Verdana"/>
            <family val="2"/>
          </rPr>
          <t>Let attendees know that if they utilize their bicycle, there will be secure storage available for their bike. If facilities are available at your venue, this may incentivize cycling to your event. If showers are also accessible, make sure participants know!</t>
        </r>
      </text>
    </comment>
    <comment ref="E14" authorId="0">
      <text>
        <r>
          <rPr>
            <sz val="8"/>
            <color indexed="81"/>
            <rFont val="Verdana"/>
            <family val="2"/>
          </rPr>
          <t xml:space="preserve">If possible, schedule the event at a time when appropriate public transportation is readily available. </t>
        </r>
        <r>
          <rPr>
            <sz val="8"/>
            <color indexed="81"/>
            <rFont val="Tahoma"/>
            <family val="2"/>
          </rPr>
          <t xml:space="preserve">
</t>
        </r>
      </text>
    </comment>
    <comment ref="E15" authorId="0">
      <text>
        <r>
          <rPr>
            <sz val="8"/>
            <color indexed="81"/>
            <rFont val="Verdana"/>
            <family val="2"/>
          </rPr>
          <t xml:space="preserve">Let participants know about different transportation options and encourage them to choose more eco-friendly rental cars and transfer companies. </t>
        </r>
        <r>
          <rPr>
            <sz val="8"/>
            <color indexed="81"/>
            <rFont val="Tahoma"/>
            <family val="2"/>
          </rPr>
          <t xml:space="preserve">
</t>
        </r>
      </text>
    </comment>
    <comment ref="E16" authorId="0">
      <text>
        <r>
          <rPr>
            <sz val="8"/>
            <color indexed="81"/>
            <rFont val="Verdana"/>
            <family val="2"/>
          </rPr>
          <t xml:space="preserve">This completely eradicates the need for travel, which is one of the largest contributors to the carbon footprint of the event. Think about whether a meeting in person actually needs to take place, as this can save money, time and environmental costs. </t>
        </r>
      </text>
    </comment>
    <comment ref="E17" authorId="0">
      <text>
        <r>
          <rPr>
            <sz val="8"/>
            <color indexed="81"/>
            <rFont val="Verdana"/>
            <family val="2"/>
          </rPr>
          <t>Giving people an incentive to use public transportation is a fantastic way to get participants to use environmentally friendly methods to travel to the event.</t>
        </r>
        <r>
          <rPr>
            <sz val="8"/>
            <color indexed="81"/>
            <rFont val="Tahoma"/>
            <family val="2"/>
          </rPr>
          <t xml:space="preserve">
</t>
        </r>
      </text>
    </comment>
    <comment ref="E18" authorId="0">
      <text>
        <r>
          <rPr>
            <sz val="8"/>
            <color indexed="81"/>
            <rFont val="Verdana"/>
            <family val="2"/>
          </rPr>
          <t xml:space="preserve">Electronically provide participants with specific public transportation, cycling and walking routes and shortcuts to encourage them to use alternative modes of transportation. </t>
        </r>
        <r>
          <rPr>
            <sz val="8"/>
            <color indexed="81"/>
            <rFont val="Tahoma"/>
            <family val="2"/>
          </rPr>
          <t xml:space="preserve">
</t>
        </r>
      </text>
    </comment>
    <comment ref="E19" authorId="0">
      <text>
        <r>
          <rPr>
            <sz val="8"/>
            <color indexed="81"/>
            <rFont val="Verdana"/>
            <family val="2"/>
          </rPr>
          <t xml:space="preserve">If participants are made aware of the impact of their travel, they are likely to choose more environmentally friendly options and think about switching to these for future events. </t>
        </r>
        <r>
          <rPr>
            <sz val="8"/>
            <color indexed="81"/>
            <rFont val="Tahoma"/>
            <family val="2"/>
          </rPr>
          <t xml:space="preserve">
</t>
        </r>
      </text>
    </comment>
  </commentList>
</comments>
</file>

<file path=xl/comments2.xml><?xml version="1.0" encoding="utf-8"?>
<comments xmlns="http://schemas.openxmlformats.org/spreadsheetml/2006/main">
  <authors>
    <author>Yale University</author>
  </authors>
  <commentList>
    <comment ref="E8" authorId="0">
      <text>
        <r>
          <rPr>
            <sz val="8"/>
            <color indexed="81"/>
            <rFont val="Verdana"/>
            <family val="2"/>
          </rPr>
          <t xml:space="preserve">This cuts down on unnecessary environmental and economic costs and means that communications are less likely to get lost at home or in the mail. Display the events details centrally on all electronic display. </t>
        </r>
        <r>
          <rPr>
            <sz val="8"/>
            <color indexed="81"/>
            <rFont val="Tahoma"/>
            <family val="2"/>
          </rPr>
          <t xml:space="preserve"> 
</t>
        </r>
      </text>
    </comment>
    <comment ref="E9" authorId="0">
      <text>
        <r>
          <rPr>
            <sz val="8"/>
            <color indexed="81"/>
            <rFont val="Verdana"/>
            <family val="2"/>
          </rPr>
          <t>Double sided paper is convenient and uses only half the amount of paper. This makes it easier to transport, distribute and recycle after the event. Procuring already recycled paper further reduces the environmental impact of the event.</t>
        </r>
        <r>
          <rPr>
            <sz val="8"/>
            <color indexed="81"/>
            <rFont val="Tahoma"/>
            <family val="2"/>
          </rPr>
          <t xml:space="preserve">
</t>
        </r>
      </text>
    </comment>
    <comment ref="E10" authorId="0">
      <text>
        <r>
          <rPr>
            <sz val="8"/>
            <color indexed="81"/>
            <rFont val="Verdana"/>
            <family val="2"/>
          </rPr>
          <t>Cutting down on slides on a handout means it is easier to focus on important relevant information, while being more environmentally friendly. Choose an appropriate size that saves paper while being practical for reading and note taking.</t>
        </r>
        <r>
          <rPr>
            <sz val="8"/>
            <color indexed="81"/>
            <rFont val="Tahoma"/>
            <family val="2"/>
          </rPr>
          <t xml:space="preserve">
</t>
        </r>
      </text>
    </comment>
    <comment ref="E11" authorId="0">
      <text>
        <r>
          <rPr>
            <sz val="8"/>
            <color indexed="81"/>
            <rFont val="Verdana"/>
            <family val="2"/>
          </rPr>
          <t>Oil based inks are from a non-renewable resource and vegetable based ink (i.e. soy bean ink) is easier to remove from paper in the recycling process.</t>
        </r>
        <r>
          <rPr>
            <sz val="8"/>
            <color indexed="81"/>
            <rFont val="Tahoma"/>
            <family val="2"/>
          </rPr>
          <t xml:space="preserve">
</t>
        </r>
      </text>
    </comment>
    <comment ref="E12" authorId="0">
      <text>
        <r>
          <rPr>
            <sz val="8"/>
            <color indexed="81"/>
            <rFont val="Verdana"/>
            <family val="2"/>
          </rPr>
          <t>White board markings can easily be erased and produce zero paper waste.</t>
        </r>
        <r>
          <rPr>
            <sz val="8"/>
            <color indexed="81"/>
            <rFont val="Tahoma"/>
            <family val="2"/>
          </rPr>
          <t xml:space="preserve">
</t>
        </r>
      </text>
    </comment>
    <comment ref="E13" authorId="0">
      <text>
        <r>
          <rPr>
            <sz val="8"/>
            <color indexed="81"/>
            <rFont val="Verdana"/>
            <family val="2"/>
          </rPr>
          <t>This cuts down your costs while preventing unnecessary waste.</t>
        </r>
        <r>
          <rPr>
            <sz val="8"/>
            <color indexed="81"/>
            <rFont val="Tahoma"/>
            <family val="2"/>
          </rPr>
          <t xml:space="preserve">
</t>
        </r>
      </text>
    </comment>
    <comment ref="E14" authorId="0">
      <text>
        <r>
          <rPr>
            <sz val="8"/>
            <color indexed="81"/>
            <rFont val="Verdana"/>
            <family val="2"/>
          </rPr>
          <t xml:space="preserve">Being selective with brochures saves time, paper and money and means interested attendees will be more likely to spend time reading the handout. Provide a signup sheet for electronic correspondence or give materials out only on request. </t>
        </r>
        <r>
          <rPr>
            <sz val="8"/>
            <color indexed="81"/>
            <rFont val="Tahoma"/>
            <family val="2"/>
          </rPr>
          <t xml:space="preserve">
</t>
        </r>
      </text>
    </comment>
    <comment ref="E15" authorId="0">
      <text>
        <r>
          <rPr>
            <sz val="8"/>
            <color indexed="81"/>
            <rFont val="Verdana"/>
            <family val="2"/>
          </rPr>
          <t xml:space="preserve">If purchases can be reused, both their economic and environmental impact will be drastically reduced. Reusable items also do not have to be purchased again for future events.
</t>
        </r>
      </text>
    </comment>
    <comment ref="E16" authorId="0">
      <text>
        <r>
          <rPr>
            <sz val="8"/>
            <color indexed="81"/>
            <rFont val="Verdana"/>
            <family val="2"/>
          </rPr>
          <t>Minimal packaging &amp; durable, e.g. a recycled plastic water bottle. Marketing materials help form an event or company's reputation and are a simple yet effective way to show environmentally conscious values.</t>
        </r>
        <r>
          <rPr>
            <sz val="8"/>
            <color indexed="81"/>
            <rFont val="Tahoma"/>
            <family val="2"/>
          </rPr>
          <t xml:space="preserve">
</t>
        </r>
      </text>
    </comment>
    <comment ref="E17" authorId="0">
      <text>
        <r>
          <rPr>
            <sz val="8"/>
            <color indexed="81"/>
            <rFont val="Verdana"/>
            <family val="2"/>
          </rPr>
          <t>Electronic communication is the quickest, most environmentally friendly and convenient method of resource distribution. This is especially important for presentations that may otherwise take up a lot of paper.</t>
        </r>
        <r>
          <rPr>
            <sz val="8"/>
            <color indexed="81"/>
            <rFont val="Tahoma"/>
            <family val="2"/>
          </rPr>
          <t xml:space="preserve">
</t>
        </r>
      </text>
    </comment>
    <comment ref="E18" authorId="0">
      <text>
        <r>
          <rPr>
            <sz val="8"/>
            <color indexed="81"/>
            <rFont val="Verdana"/>
            <family val="2"/>
          </rPr>
          <t>Many people have spare stationary at home that never gets used. Asking people to bring their own equipment helps encourage simple ideas of practical reuse.</t>
        </r>
        <r>
          <rPr>
            <sz val="8"/>
            <color indexed="81"/>
            <rFont val="Tahoma"/>
            <family val="2"/>
          </rPr>
          <t xml:space="preserve">
</t>
        </r>
      </text>
    </comment>
  </commentList>
</comments>
</file>

<file path=xl/comments3.xml><?xml version="1.0" encoding="utf-8"?>
<comments xmlns="http://schemas.openxmlformats.org/spreadsheetml/2006/main">
  <authors>
    <author>Yale University</author>
  </authors>
  <commentList>
    <comment ref="E8" authorId="0">
      <text>
        <r>
          <rPr>
            <sz val="8"/>
            <color indexed="81"/>
            <rFont val="Verdana"/>
            <family val="2"/>
          </rPr>
          <t>By not providing plastic bottles, your event will save a large sum of money and prevent a large amount of plastic from going to a landfill.</t>
        </r>
        <r>
          <rPr>
            <sz val="8"/>
            <color indexed="81"/>
            <rFont val="Tahoma"/>
            <family val="2"/>
          </rPr>
          <t xml:space="preserve">
</t>
        </r>
      </text>
    </comment>
    <comment ref="E9" authorId="0">
      <text>
        <r>
          <rPr>
            <sz val="8"/>
            <color indexed="81"/>
            <rFont val="Verdana"/>
            <family val="2"/>
          </rPr>
          <t xml:space="preserve">A large amount of unnecessary waste may otherwise be created.
</t>
        </r>
      </text>
    </comment>
    <comment ref="E10" authorId="0">
      <text>
        <r>
          <rPr>
            <sz val="8"/>
            <color indexed="81"/>
            <rFont val="Verdana"/>
            <family val="2"/>
          </rPr>
          <t>Reusable tableware is an effective method of reducing large quantities of waste of while improving the feel and theme of an event.</t>
        </r>
        <r>
          <rPr>
            <sz val="8"/>
            <color indexed="81"/>
            <rFont val="Tahoma"/>
            <family val="2"/>
          </rPr>
          <t xml:space="preserve">
</t>
        </r>
      </text>
    </comment>
    <comment ref="E11" authorId="0">
      <text>
        <r>
          <rPr>
            <sz val="8"/>
            <color indexed="81"/>
            <rFont val="Verdana"/>
            <family val="2"/>
          </rPr>
          <t>This gives the caterers a good idea of food demands to reduce overproduction.</t>
        </r>
        <r>
          <rPr>
            <sz val="8"/>
            <color indexed="81"/>
            <rFont val="Tahoma"/>
            <family val="2"/>
          </rPr>
          <t xml:space="preserve">
</t>
        </r>
      </text>
    </comment>
    <comment ref="E12" authorId="0">
      <text>
        <r>
          <rPr>
            <sz val="8"/>
            <color indexed="81"/>
            <rFont val="Verdana"/>
            <family val="2"/>
          </rPr>
          <t>Think about all aspects of the food; organic or eco-sensitive, local, fair and/or humane. Source seafood sustainably (see fishonline.org), and avoid menus containing high-carbon emitting air freighted ingredients.</t>
        </r>
      </text>
    </comment>
    <comment ref="E13" authorId="0">
      <text>
        <r>
          <rPr>
            <sz val="8"/>
            <color indexed="81"/>
            <rFont val="Verdana"/>
            <family val="2"/>
          </rPr>
          <t>Vegetarian meals are generally much less carbon and water intensive than meals containing meat.</t>
        </r>
        <r>
          <rPr>
            <sz val="8"/>
            <color indexed="81"/>
            <rFont val="Tahoma"/>
            <family val="2"/>
          </rPr>
          <t xml:space="preserve">
</t>
        </r>
      </text>
    </comment>
    <comment ref="E14" authorId="0">
      <text>
        <r>
          <rPr>
            <sz val="8"/>
            <color indexed="81"/>
            <rFont val="Verdana"/>
            <family val="2"/>
          </rPr>
          <t>A successful, fully vegetarian meal may help show people that there are many tasty and healthy alternatives to eating meat while putting much less pressure on land and water resources.</t>
        </r>
        <r>
          <rPr>
            <sz val="8"/>
            <color indexed="81"/>
            <rFont val="Tahoma"/>
            <family val="2"/>
          </rPr>
          <t xml:space="preserve">
</t>
        </r>
      </text>
    </comment>
    <comment ref="E15" authorId="0">
      <text>
        <r>
          <rPr>
            <sz val="8"/>
            <color indexed="81"/>
            <rFont val="Verdana"/>
            <family val="2"/>
          </rPr>
          <t>It is difficult to accurately predict the amount of food that will be consumed, nevertheless keeping track of demand; according to how much is actually being consumed at the event may help caterers to limit overproduction in the future.</t>
        </r>
        <r>
          <rPr>
            <sz val="8"/>
            <color indexed="81"/>
            <rFont val="Tahoma"/>
            <family val="2"/>
          </rPr>
          <t xml:space="preserve">
</t>
        </r>
      </text>
    </comment>
    <comment ref="E16" authorId="0">
      <text>
        <r>
          <rPr>
            <sz val="8"/>
            <color indexed="81"/>
            <rFont val="Verdana"/>
            <family val="2"/>
          </rPr>
          <t>This can encourage people to think about using and reusing items they already have, while cutting down on the pressure for caterers.</t>
        </r>
        <r>
          <rPr>
            <sz val="8"/>
            <color indexed="81"/>
            <rFont val="Tahoma"/>
            <family val="2"/>
          </rPr>
          <t xml:space="preserve">
</t>
        </r>
      </text>
    </comment>
    <comment ref="E17" authorId="0">
      <text>
        <r>
          <rPr>
            <sz val="8"/>
            <color indexed="81"/>
            <rFont val="Verdana"/>
            <family val="2"/>
          </rPr>
          <t>Provide very short notes or labels to show that effort has been gone into providing sustainable food. E.g. local farms, vegetarian and organic labels. Promote this at the serving stage e.g. at the table or at buffet stations.</t>
        </r>
        <r>
          <rPr>
            <sz val="8"/>
            <color indexed="81"/>
            <rFont val="Tahoma"/>
            <family val="2"/>
          </rPr>
          <t xml:space="preserve">
</t>
        </r>
      </text>
    </comment>
    <comment ref="E18" authorId="0">
      <text>
        <r>
          <rPr>
            <sz val="8"/>
            <color indexed="81"/>
            <rFont val="Verdana"/>
            <family val="2"/>
          </rPr>
          <t>If you are providing vegetarian meals, let people know the associated environmental advantages of a vegetarian diet.</t>
        </r>
        <r>
          <rPr>
            <sz val="8"/>
            <color indexed="81"/>
            <rFont val="Tahoma"/>
            <family val="2"/>
          </rPr>
          <t xml:space="preserve">
</t>
        </r>
      </text>
    </comment>
  </commentList>
</comments>
</file>

<file path=xl/comments4.xml><?xml version="1.0" encoding="utf-8"?>
<comments xmlns="http://schemas.openxmlformats.org/spreadsheetml/2006/main">
  <authors>
    <author>Yale University</author>
  </authors>
  <commentList>
    <comment ref="E8" authorId="0">
      <text>
        <r>
          <rPr>
            <sz val="8"/>
            <color indexed="81"/>
            <rFont val="Verdana"/>
            <family val="2"/>
          </rPr>
          <t>E.g. opening blinds for sunlight and warmth in winter, closing blinds in evening in order to trap inside temperature overnight.</t>
        </r>
        <r>
          <rPr>
            <sz val="8"/>
            <color indexed="81"/>
            <rFont val="Tahoma"/>
            <family val="2"/>
          </rPr>
          <t xml:space="preserve">  
</t>
        </r>
      </text>
    </comment>
    <comment ref="E9" authorId="0">
      <text>
        <r>
          <rPr>
            <sz val="8"/>
            <color indexed="81"/>
            <rFont val="Verdana"/>
            <family val="2"/>
          </rPr>
          <t>Avoiding excess heating and cooling by holding the event at a time when it is temperature appropriate, e.g. late afternoon in the summer when it is a little cooler.</t>
        </r>
        <r>
          <rPr>
            <sz val="8"/>
            <color indexed="81"/>
            <rFont val="Tahoma"/>
            <family val="2"/>
          </rPr>
          <t xml:space="preserve">
</t>
        </r>
      </text>
    </comment>
    <comment ref="E10" authorId="0">
      <text>
        <r>
          <rPr>
            <sz val="8"/>
            <color indexed="81"/>
            <rFont val="Verdana"/>
            <family val="2"/>
          </rPr>
          <t>It is easiest to calculate direct costs associated with transportation and the event as a whole by tracking its electricity and gas usage.</t>
        </r>
        <r>
          <rPr>
            <sz val="8"/>
            <color indexed="81"/>
            <rFont val="Tahoma"/>
            <family val="2"/>
          </rPr>
          <t xml:space="preserve">
</t>
        </r>
      </text>
    </comment>
    <comment ref="E11" authorId="0">
      <text>
        <r>
          <rPr>
            <sz val="8"/>
            <color indexed="81"/>
            <rFont val="Verdana"/>
            <family val="2"/>
          </rPr>
          <t>This can be as simple as stickers or signs by lights and other electrical equipment. If applicable ensure overhead projectors are switched off by presenters after their presentation.</t>
        </r>
        <r>
          <rPr>
            <sz val="8"/>
            <color indexed="81"/>
            <rFont val="Tahoma"/>
            <family val="2"/>
          </rPr>
          <t xml:space="preserve">
</t>
        </r>
      </text>
    </comment>
  </commentList>
</comments>
</file>

<file path=xl/comments5.xml><?xml version="1.0" encoding="utf-8"?>
<comments xmlns="http://schemas.openxmlformats.org/spreadsheetml/2006/main">
  <authors>
    <author>Yale University</author>
  </authors>
  <commentList>
    <comment ref="E8" authorId="0">
      <text>
        <r>
          <rPr>
            <sz val="8"/>
            <color indexed="81"/>
            <rFont val="Verdana"/>
            <family val="2"/>
          </rPr>
          <t>Ensure that if you anticipate a large amounts of specific item, there are enough waste and recycling bins and the bins are placed near where the waste is expected e.g. if you are giving out compostable plates and cutlery, ensure there are compost bins near where people will eat.</t>
        </r>
        <r>
          <rPr>
            <sz val="8"/>
            <color indexed="81"/>
            <rFont val="Tahoma"/>
            <family val="2"/>
          </rPr>
          <t xml:space="preserve">
</t>
        </r>
      </text>
    </comment>
    <comment ref="E9" authorId="0">
      <text>
        <r>
          <rPr>
            <sz val="8"/>
            <color indexed="81"/>
            <rFont val="Verdana"/>
            <family val="2"/>
          </rPr>
          <t>Often people will pick up handouts and later discard them. Giving attendees a convenient drop off point (e.g. entrance/exit) for all handouts will mean that they can be reused, reducing waste</t>
        </r>
        <r>
          <rPr>
            <sz val="8"/>
            <color indexed="81"/>
            <rFont val="Tahoma"/>
            <family val="2"/>
          </rPr>
          <t xml:space="preserve">.
</t>
        </r>
      </text>
    </comment>
    <comment ref="E10" authorId="0">
      <text>
        <r>
          <rPr>
            <sz val="8"/>
            <color indexed="81"/>
            <rFont val="Verdana"/>
            <family val="2"/>
          </rPr>
          <t xml:space="preserve">Well before an event; ensure that there are composting facilities and capabilities available to prevent compostable materials from being sent to landfill.
</t>
        </r>
      </text>
    </comment>
    <comment ref="E11" authorId="0">
      <text>
        <r>
          <rPr>
            <sz val="8"/>
            <color indexed="81"/>
            <rFont val="Verdana"/>
            <family val="2"/>
          </rPr>
          <t>Downtown Evening Soup Kitchen provides food for those who are unable to afford it for themselves and their families. Provide unopened food that would otherwise be thrown away. Compost any other food that they will not accept or that has been opened.</t>
        </r>
        <r>
          <rPr>
            <sz val="8"/>
            <color indexed="81"/>
            <rFont val="Tahoma"/>
            <family val="2"/>
          </rPr>
          <t xml:space="preserve">
</t>
        </r>
      </text>
    </comment>
    <comment ref="E12" authorId="0">
      <text>
        <r>
          <rPr>
            <sz val="8"/>
            <color indexed="81"/>
            <rFont val="Verdana"/>
            <family val="2"/>
          </rPr>
          <t xml:space="preserve">Providing an appropriate number of recycling and trash bins should greatly limit litter. Considering hiring or determining an individual with sole responsibility of removing trash and ensuring it is recycled or trashed as appropriate.
</t>
        </r>
      </text>
    </comment>
    <comment ref="E13" authorId="0">
      <text>
        <r>
          <rPr>
            <sz val="8"/>
            <color indexed="81"/>
            <rFont val="Verdana"/>
            <family val="2"/>
          </rPr>
          <t>By providing stewards to help out with recycling illustrates an active commitment to recycling while preventing trash contamination.</t>
        </r>
        <r>
          <rPr>
            <sz val="8"/>
            <color indexed="81"/>
            <rFont val="Tahoma"/>
            <family val="2"/>
          </rPr>
          <t xml:space="preserve">
</t>
        </r>
      </text>
    </comment>
    <comment ref="E14" authorId="0">
      <text>
        <r>
          <rPr>
            <sz val="8"/>
            <color indexed="81"/>
            <rFont val="Verdana"/>
            <family val="2"/>
          </rPr>
          <t>Ask your building superintendent about composting services, in order for all food waste to be recycled in an eco-positive manner.</t>
        </r>
        <r>
          <rPr>
            <sz val="8"/>
            <color indexed="81"/>
            <rFont val="Tahoma"/>
            <family val="2"/>
          </rPr>
          <t xml:space="preserve">
</t>
        </r>
      </text>
    </comment>
    <comment ref="E15" authorId="0">
      <text>
        <r>
          <rPr>
            <sz val="8"/>
            <color indexed="81"/>
            <rFont val="Verdana"/>
            <family val="2"/>
          </rPr>
          <t xml:space="preserve">This deters contamination of recyclable materials. </t>
        </r>
      </text>
    </comment>
    <comment ref="E16" authorId="0">
      <text>
        <r>
          <rPr>
            <sz val="8"/>
            <color indexed="81"/>
            <rFont val="Verdana"/>
            <family val="2"/>
          </rPr>
          <t>Short facts about recycling can grab people’s attention and help put their green efforts into perspective, as well as demonstrating that their individual actions make a difference on a collective scale.</t>
        </r>
        <r>
          <rPr>
            <sz val="8"/>
            <color indexed="81"/>
            <rFont val="Tahoma"/>
            <family val="2"/>
          </rPr>
          <t xml:space="preserve">
</t>
        </r>
      </text>
    </comment>
    <comment ref="E17" authorId="0">
      <text>
        <r>
          <rPr>
            <sz val="8"/>
            <color indexed="81"/>
            <rFont val="Verdana"/>
            <family val="2"/>
          </rPr>
          <t>If serving ware is not disposable, this can help reduce the amount of waste that has to be dealt with at the end of the event, often preventing some trash from going to landfill.</t>
        </r>
        <r>
          <rPr>
            <sz val="8"/>
            <color indexed="81"/>
            <rFont val="Tahoma"/>
            <family val="2"/>
          </rPr>
          <t xml:space="preserve">
</t>
        </r>
      </text>
    </comment>
  </commentList>
</comments>
</file>

<file path=xl/comments6.xml><?xml version="1.0" encoding="utf-8"?>
<comments xmlns="http://schemas.openxmlformats.org/spreadsheetml/2006/main">
  <authors>
    <author>Yale University</author>
  </authors>
  <commentList>
    <comment ref="E8" authorId="0">
      <text>
        <r>
          <rPr>
            <sz val="8"/>
            <color indexed="81"/>
            <rFont val="Verdana"/>
            <family val="2"/>
          </rPr>
          <t>Get attendees involved and let them know about the greening of the event. They are much more likely to do their part if they know everyone else (organizers and attendees included) is getting behind green initiatives.</t>
        </r>
        <r>
          <rPr>
            <sz val="8"/>
            <color indexed="81"/>
            <rFont val="Tahoma"/>
            <family val="2"/>
          </rPr>
          <t xml:space="preserve">
</t>
        </r>
      </text>
    </comment>
    <comment ref="E9" authorId="0">
      <text>
        <r>
          <rPr>
            <sz val="8"/>
            <color indexed="81"/>
            <rFont val="Verdana"/>
            <family val="2"/>
          </rPr>
          <t>Give simple, digestible facts and figures to help communicate the benefits of sustainable events.</t>
        </r>
        <r>
          <rPr>
            <sz val="8"/>
            <color indexed="81"/>
            <rFont val="Tahoma"/>
            <family val="2"/>
          </rPr>
          <t xml:space="preserve">
</t>
        </r>
      </text>
    </comment>
    <comment ref="E10" authorId="0">
      <text>
        <r>
          <rPr>
            <sz val="8"/>
            <color indexed="81"/>
            <rFont val="Verdana"/>
            <family val="2"/>
          </rPr>
          <t>A sustainability policy gives a framework around which to base sustainable actions and continue them on into future events.</t>
        </r>
        <r>
          <rPr>
            <sz val="8"/>
            <color indexed="81"/>
            <rFont val="Tahoma"/>
            <family val="2"/>
          </rPr>
          <t xml:space="preserve">
</t>
        </r>
      </text>
    </comment>
  </commentList>
</comments>
</file>

<file path=xl/comments7.xml><?xml version="1.0" encoding="utf-8"?>
<comments xmlns="http://schemas.openxmlformats.org/spreadsheetml/2006/main">
  <authors>
    <author>Yale University</author>
  </authors>
  <commentList>
    <comment ref="E8" authorId="0">
      <text>
        <r>
          <rPr>
            <sz val="8"/>
            <color indexed="81"/>
            <rFont val="Verdana"/>
            <family val="2"/>
          </rPr>
          <t xml:space="preserve">Applies to all signage, including recycling and composting instructions. Try investing in signage with removable letters or erasable whiteboard marker that can be reused at future events and reused for different purposes throughout the event.
</t>
        </r>
      </text>
    </comment>
    <comment ref="E9" authorId="0">
      <text>
        <r>
          <rPr>
            <sz val="8"/>
            <color indexed="81"/>
            <rFont val="Verdana"/>
            <family val="2"/>
          </rPr>
          <t>Think about every item you source and ask if you already have ready access to that item. E.g. generic name badge holders. If you are reusing items for your event, chances are they can be used again and again.</t>
        </r>
        <r>
          <rPr>
            <sz val="8"/>
            <color indexed="81"/>
            <rFont val="Tahoma"/>
            <family val="2"/>
          </rPr>
          <t xml:space="preserve">
</t>
        </r>
      </text>
    </comment>
    <comment ref="E10" authorId="0">
      <text>
        <r>
          <rPr>
            <sz val="8"/>
            <color indexed="81"/>
            <rFont val="Verdana"/>
            <family val="2"/>
          </rPr>
          <t>It is very easy for hotels to undertake a large number of wasteful practices, such as daily changing of all towels and sheets as well as heating and lighting of areas and rooms that are not in use. Asking hotels about this incentivizes them to change practices.</t>
        </r>
        <r>
          <rPr>
            <sz val="8"/>
            <color indexed="81"/>
            <rFont val="Tahoma"/>
            <family val="2"/>
          </rPr>
          <t xml:space="preserve">
</t>
        </r>
      </text>
    </comment>
    <comment ref="E11" authorId="0">
      <text>
        <r>
          <rPr>
            <sz val="8"/>
            <color indexed="81"/>
            <rFont val="Verdana"/>
            <family val="2"/>
          </rPr>
          <t>Using plants instead of flowers looks both unique and interesting. Healthy, living decorations are less likely to wilt and can be reused saving time and money. Also consider edible centerpieces.</t>
        </r>
        <r>
          <rPr>
            <sz val="8"/>
            <color indexed="81"/>
            <rFont val="Tahoma"/>
            <family val="2"/>
          </rPr>
          <t xml:space="preserve">
</t>
        </r>
      </text>
    </comment>
    <comment ref="E12" authorId="0">
      <text>
        <r>
          <rPr>
            <sz val="8"/>
            <color indexed="81"/>
            <rFont val="Verdana"/>
            <family val="2"/>
          </rPr>
          <t>Allows attendees to access materials related to the event, e.g. presenter’s papers, schedule of events etc; make sure this is made available.</t>
        </r>
        <r>
          <rPr>
            <sz val="8"/>
            <color indexed="81"/>
            <rFont val="Tahoma"/>
            <family val="2"/>
          </rPr>
          <t xml:space="preserve">
</t>
        </r>
      </text>
    </comment>
    <comment ref="E13" authorId="0">
      <text>
        <r>
          <rPr>
            <sz val="8"/>
            <color indexed="81"/>
            <rFont val="Verdana"/>
            <family val="2"/>
          </rPr>
          <t>E.g. Not asking for daily towel and sheet changing and bringing their own toiletries.</t>
        </r>
        <r>
          <rPr>
            <sz val="8"/>
            <color indexed="81"/>
            <rFont val="Tahoma"/>
            <family val="2"/>
          </rPr>
          <t xml:space="preserve">
</t>
        </r>
      </text>
    </comment>
  </commentList>
</comments>
</file>

<file path=xl/sharedStrings.xml><?xml version="1.0" encoding="utf-8"?>
<sst xmlns="http://schemas.openxmlformats.org/spreadsheetml/2006/main" count="250" uniqueCount="156">
  <si>
    <t>Yes</t>
  </si>
  <si>
    <t>No</t>
  </si>
  <si>
    <t xml:space="preserve">Venue is easily accessible for attendees by foot, bicycle, the Yale Shuttle, or public transportation. </t>
  </si>
  <si>
    <t xml:space="preserve">Components of the event are held by video or teleconferencing. </t>
  </si>
  <si>
    <t xml:space="preserve">Local public transportation passes are provided for participants and advertised in advance of event. </t>
  </si>
  <si>
    <t>COMMUNICATION IDEAS:</t>
  </si>
  <si>
    <t xml:space="preserve">Vegetable-based ink is used for all unavoidable printing. </t>
  </si>
  <si>
    <t>At least one course is entirely vegetarian.</t>
  </si>
  <si>
    <t xml:space="preserve">COMMUNICATION IDEAS: </t>
  </si>
  <si>
    <t>The event catering is purely vegetarian.</t>
  </si>
  <si>
    <t xml:space="preserve">Short reasons for vegetarian food are provided. </t>
  </si>
  <si>
    <t>Quick facts about recycling are posted by the bins.</t>
  </si>
  <si>
    <t xml:space="preserve">Signage is in place requesting attendees to reuse their serving ware and cutlery. </t>
  </si>
  <si>
    <t>The event uses sustainable centerpieces and decorations.</t>
  </si>
  <si>
    <t xml:space="preserve">Signage is both durable &amp; reusable. </t>
  </si>
  <si>
    <t>Free wireless internet is available and attendees are provided details of how to access it.</t>
  </si>
  <si>
    <t xml:space="preserve"> </t>
  </si>
  <si>
    <t>Item 1</t>
  </si>
  <si>
    <t>Item 2</t>
  </si>
  <si>
    <t>Item 3</t>
  </si>
  <si>
    <t>Item 4</t>
  </si>
  <si>
    <t>Item 5</t>
  </si>
  <si>
    <t>All options for tableware have been considered and reusable tableware has been chosen if possible.</t>
  </si>
  <si>
    <t>Information is provided on the sustainable qualities of the food.</t>
  </si>
  <si>
    <t>Distribution of brochures, handouts and session notes are limited to those with a genuine need or interest.</t>
  </si>
  <si>
    <t>Next Page</t>
  </si>
  <si>
    <t>Previous Page</t>
  </si>
  <si>
    <t>Name</t>
  </si>
  <si>
    <t>Event Details</t>
  </si>
  <si>
    <t>Additional Information</t>
  </si>
  <si>
    <t>Not Applicable</t>
  </si>
  <si>
    <t>Other items</t>
  </si>
  <si>
    <t>The event’s environmental impact is counteracted by purchasing emissions offsets.</t>
  </si>
  <si>
    <t>How long did the application take to complete?</t>
  </si>
  <si>
    <t>Minutes</t>
  </si>
  <si>
    <t>How easy / user friendly was the application?</t>
  </si>
  <si>
    <t>What level of certification were you hoping to achieve before completing the application? (Check all that apply)</t>
  </si>
  <si>
    <t>Would you complete this certification process again for future events?</t>
  </si>
  <si>
    <t>10. Review &amp; Submit</t>
  </si>
  <si>
    <t>1. Organizer &amp; Event Details</t>
  </si>
  <si>
    <t>Item</t>
  </si>
  <si>
    <t xml:space="preserve">Public transportation timetables, maps, and routes to the event are made available to all participants. </t>
  </si>
  <si>
    <t>There is a convenient drop off point for all unwanted handouts and accessories.</t>
  </si>
  <si>
    <t>Sufficient / large enough recycling bins are clearly and conveniently placed adjacent to all trash cans.</t>
  </si>
  <si>
    <t xml:space="preserve">Stationary and notepads (100% recycled content) are only supplied upon request. </t>
  </si>
  <si>
    <t>All unavoidable printing is double sided on FSC Certified, post-consumer recycled and chlorine-free paper.</t>
  </si>
  <si>
    <t>Participants are asked in advance to bring their own stationary, notepads and laptops (as necessary).</t>
  </si>
  <si>
    <t>1, 2 or 3</t>
  </si>
  <si>
    <t>if 1, give 1 point, if not 1 give 0 points</t>
  </si>
  <si>
    <t>If 3 add 1 to total points for section. If not 3 add 0</t>
  </si>
  <si>
    <t>Total Points</t>
  </si>
  <si>
    <t>Total Possible</t>
  </si>
  <si>
    <t>Total Score</t>
  </si>
  <si>
    <t>Attendance is tracked and type (e.g. vegetarian) and amount of food is tailored according to final numbers.</t>
  </si>
  <si>
    <t>Transportation</t>
  </si>
  <si>
    <t>Stationary &amp; Handouts</t>
  </si>
  <si>
    <t>Catering</t>
  </si>
  <si>
    <t>Energy, Efficiency &amp; Offsets</t>
  </si>
  <si>
    <t>Waste</t>
  </si>
  <si>
    <t>Event Communication</t>
  </si>
  <si>
    <t>Other</t>
  </si>
  <si>
    <t>Total</t>
  </si>
  <si>
    <t>11. Optional Extra Questions</t>
  </si>
  <si>
    <t>Attendee personal transportation</t>
  </si>
  <si>
    <t>Event Organizer</t>
  </si>
  <si>
    <t xml:space="preserve">Submit Application </t>
  </si>
  <si>
    <t>Thank you for providing feedback!</t>
  </si>
  <si>
    <t>Waste monitoring assistants ensure recycling and composting procedures are adhered to.</t>
  </si>
  <si>
    <t xml:space="preserve">A sustainability policy is written, explained to attendees, and an electronic copy made available.  </t>
  </si>
  <si>
    <t>Complete optional two minute feedback survey and submit</t>
  </si>
  <si>
    <t xml:space="preserve">     Platinum</t>
  </si>
  <si>
    <t xml:space="preserve">     Any / as high as possible</t>
  </si>
  <si>
    <t xml:space="preserve">     Gold</t>
  </si>
  <si>
    <t xml:space="preserve">     Silver</t>
  </si>
  <si>
    <t xml:space="preserve">     Bronze</t>
  </si>
  <si>
    <t xml:space="preserve">     None / Other</t>
  </si>
  <si>
    <t xml:space="preserve">     Don't know</t>
  </si>
  <si>
    <t xml:space="preserve">     Not Very</t>
  </si>
  <si>
    <t xml:space="preserve">     Very</t>
  </si>
  <si>
    <t xml:space="preserve">     Moderately</t>
  </si>
  <si>
    <t xml:space="preserve">     Extremely</t>
  </si>
  <si>
    <t xml:space="preserve">     Yes</t>
  </si>
  <si>
    <t xml:space="preserve">     No</t>
  </si>
  <si>
    <t xml:space="preserve">     Unsure</t>
  </si>
  <si>
    <t xml:space="preserve">     N/A</t>
  </si>
  <si>
    <t>Please detail any difficulties and provide any additional comments and suggestions you may have.</t>
  </si>
  <si>
    <t>Event uses only electronic communications for registration, announcements and updates.</t>
  </si>
  <si>
    <t xml:space="preserve">40% or more of the cost of food is organic or eco-sensitive, local, fair and/or humane. </t>
  </si>
  <si>
    <t>Were there any problems or difficulties encountered during the certification process?</t>
  </si>
  <si>
    <t xml:space="preserve">Welcome to Yale's Green Event Checklist! </t>
  </si>
  <si>
    <t>Welcome Page</t>
  </si>
  <si>
    <t>Item Details</t>
  </si>
  <si>
    <t>Alternative lighting and heating options are taken when appropriate.</t>
  </si>
  <si>
    <t>The event is timed to be held when temperatures are most moderate.</t>
  </si>
  <si>
    <t>There is signage to encourage staff and guests to turn off lights and electrical equipment when not in use.</t>
  </si>
  <si>
    <t>Provided and/or suggested event accommodation has an environmental initiative.</t>
  </si>
  <si>
    <t>BONUS ACTION ITEMS:</t>
  </si>
  <si>
    <t xml:space="preserve">BONUS ACTION ITEMS:  </t>
  </si>
  <si>
    <t>3. Stationary &amp; Handouts</t>
  </si>
  <si>
    <t xml:space="preserve">     Not Applicable</t>
  </si>
  <si>
    <t>5. Energy, Efficiency &amp; Offsets</t>
  </si>
  <si>
    <t>6. Waste</t>
  </si>
  <si>
    <t>7. Event Communication</t>
  </si>
  <si>
    <t>4. Catering</t>
  </si>
  <si>
    <t>8. Other</t>
  </si>
  <si>
    <t>9. Innovation</t>
  </si>
  <si>
    <t>2. Transportation</t>
  </si>
  <si>
    <t xml:space="preserve">Secure bicycle and locker storage is provided for participants. </t>
  </si>
  <si>
    <t xml:space="preserve">The main accommodation site is within walking distance of the event venue (max 1 mile). </t>
  </si>
  <si>
    <t>Drivers are made aware of ways to reduce fuel consumption.</t>
  </si>
  <si>
    <t>Leftover food and beverages are donated to a local food bank.</t>
  </si>
  <si>
    <t xml:space="preserve">The reasons for sustainable practices at your event are communicated to all event participants.  </t>
  </si>
  <si>
    <t>Innovation Points</t>
  </si>
  <si>
    <t>Please uncheck 'Not Applicable' before detailing each item. NB: This may not be possible while you are inputting item details.</t>
  </si>
  <si>
    <t>Percentage</t>
  </si>
  <si>
    <t>Certification</t>
  </si>
  <si>
    <t>Percentage Required</t>
  </si>
  <si>
    <t>Bronze</t>
  </si>
  <si>
    <t>Silver</t>
  </si>
  <si>
    <t>Gold</t>
  </si>
  <si>
    <t>Platinum</t>
  </si>
  <si>
    <t>Email address</t>
  </si>
  <si>
    <t>Telephone number</t>
  </si>
  <si>
    <t>Name of event</t>
  </si>
  <si>
    <t>Start date of event (mm/dd/yyyy)</t>
  </si>
  <si>
    <t>Length of event</t>
  </si>
  <si>
    <t>Expected number of attendees</t>
  </si>
  <si>
    <t>Organization / Department</t>
  </si>
  <si>
    <t>After completion, save the document and click 'Submit Application'. Attach the saved document to the email pop-up and your application will be reviewed by the Office of Sustainability.</t>
  </si>
  <si>
    <t>Start Application</t>
  </si>
  <si>
    <t>There are no non-perishable purchases that cannot be used again after the event.</t>
  </si>
  <si>
    <r>
      <t xml:space="preserve">For a more comprehensive guide and additional resources to help implement each of the action items, please </t>
    </r>
    <r>
      <rPr>
        <b/>
        <sz val="10"/>
        <color indexed="9"/>
        <rFont val="Verdana"/>
        <family val="2"/>
      </rPr>
      <t>click here.</t>
    </r>
  </si>
  <si>
    <t>Transportation services are chosen appropriately to accommodate the expected number of attendees.</t>
  </si>
  <si>
    <t>Event provided transportation / accommodation</t>
  </si>
  <si>
    <t xml:space="preserve">Consideration has been given to those arriving on public transportation when scheduling the event. </t>
  </si>
  <si>
    <t>Transportation providers (car rentals, airport transfers etc.) are recommended by green credentials.</t>
  </si>
  <si>
    <t xml:space="preserve">The environmental impact of different modes of transportation is made available to participants. </t>
  </si>
  <si>
    <t>Use of plastic coffee stirrers, paper doilies, and straws is avoided by using reusable drinkware and accessories.</t>
  </si>
  <si>
    <t xml:space="preserve">The checklist is divided into seven categories with recommended actions worth one point and harder bonus actions worth two points. There is an innovation section at the end where you can detail additional actions you have taken. </t>
  </si>
  <si>
    <t xml:space="preserve">Click on each action item to display brief notes with extra information. </t>
  </si>
  <si>
    <r>
      <t xml:space="preserve">If any category or item is not relevant to your event, click ‘Not Applicable’ and it will not count towards the total possible score; we are only concerned with action items that you </t>
    </r>
    <r>
      <rPr>
        <b/>
        <i/>
        <sz val="10"/>
        <color indexed="44"/>
        <rFont val="Verdana"/>
        <family val="2"/>
      </rPr>
      <t>can</t>
    </r>
    <r>
      <rPr>
        <b/>
        <sz val="10"/>
        <color indexed="44"/>
        <rFont val="Verdana"/>
        <family val="2"/>
      </rPr>
      <t xml:space="preserve"> implement at your event, even if this is only a small portion of the checklist!</t>
    </r>
  </si>
  <si>
    <t>Guests must sign-up for event-provided transportation along with normal event registration.</t>
  </si>
  <si>
    <t>All powerpoint presentation handouts are printed double sided, with multiple slides per sheet. Superfluous slides are omitted.</t>
  </si>
  <si>
    <t xml:space="preserve">Reusable dry-erase boards, blackboards or electronic projectors are used instead of paper flip charts. </t>
  </si>
  <si>
    <t>Marketing giveaways are sustainably sourced and sustainable in nature.</t>
  </si>
  <si>
    <t>Participants and presenters are given the opportunity to distribute resources and communications electronically.</t>
  </si>
  <si>
    <t>Along with event registration, guests must state their meal preferences and dietary requirements.</t>
  </si>
  <si>
    <t>Participants are encouraged to bring their own water bottles and cups.</t>
  </si>
  <si>
    <t>The buidling superintendent has been contacted in advance to discuss viability of composting at the event.</t>
  </si>
  <si>
    <t xml:space="preserve">The event is cleared of all litter during and after the event. For all but small events, the building superintendent has been contacted. </t>
  </si>
  <si>
    <t>For events catered by Yale Dining, a Facilities request  for composting has been made two weeks in advance.</t>
  </si>
  <si>
    <t>Clear and informative signage is put up indicating which materials go into what recycling bin.</t>
  </si>
  <si>
    <t xml:space="preserve">Sustainability initiatives will be communicated to participants and their assistance and cooperation is requested. </t>
  </si>
  <si>
    <t>This event re-uses items from previous events.</t>
  </si>
  <si>
    <t>Participants who stay at hotels are encouraged to follow environmental practices.</t>
  </si>
  <si>
    <t>Water is provided in pitchers and/or large dispensers and reusable or compostable cups are provided.</t>
  </si>
</sst>
</file>

<file path=xl/styles.xml><?xml version="1.0" encoding="utf-8"?>
<styleSheet xmlns="http://schemas.openxmlformats.org/spreadsheetml/2006/main">
  <numFmts count="1">
    <numFmt numFmtId="164" formatCode="0.0"/>
  </numFmts>
  <fonts count="29">
    <font>
      <sz val="11"/>
      <color theme="1"/>
      <name val="Calibri"/>
      <family val="2"/>
      <scheme val="minor"/>
    </font>
    <font>
      <u/>
      <sz val="10"/>
      <color indexed="12"/>
      <name val="Arial"/>
      <family val="2"/>
    </font>
    <font>
      <sz val="8"/>
      <name val="Tahoma"/>
      <family val="2"/>
    </font>
    <font>
      <u/>
      <sz val="10"/>
      <color indexed="44"/>
      <name val="Verdana"/>
      <family val="2"/>
    </font>
    <font>
      <b/>
      <sz val="10"/>
      <color indexed="9"/>
      <name val="Verdana"/>
      <family val="2"/>
    </font>
    <font>
      <b/>
      <sz val="10"/>
      <name val="Verdana"/>
      <family val="2"/>
    </font>
    <font>
      <sz val="10"/>
      <color indexed="12"/>
      <name val="Arial"/>
      <family val="2"/>
    </font>
    <font>
      <b/>
      <sz val="10"/>
      <color indexed="44"/>
      <name val="Verdana"/>
      <family val="2"/>
    </font>
    <font>
      <b/>
      <i/>
      <sz val="10"/>
      <color indexed="44"/>
      <name val="Verdana"/>
      <family val="2"/>
    </font>
    <font>
      <sz val="8"/>
      <color indexed="81"/>
      <name val="Tahoma"/>
      <family val="2"/>
    </font>
    <font>
      <sz val="8"/>
      <color indexed="81"/>
      <name val="Verdana"/>
      <family val="2"/>
    </font>
    <font>
      <u/>
      <sz val="10"/>
      <color theme="0"/>
      <name val="Verdana"/>
      <family val="2"/>
    </font>
    <font>
      <sz val="10"/>
      <color theme="1"/>
      <name val="Verdana"/>
      <family val="2"/>
    </font>
    <font>
      <sz val="10"/>
      <color rgb="FFB6CAE8"/>
      <name val="Verdana"/>
      <family val="2"/>
    </font>
    <font>
      <i/>
      <sz val="10"/>
      <color rgb="FFB6CAE8"/>
      <name val="Verdana"/>
      <family val="2"/>
    </font>
    <font>
      <sz val="10"/>
      <color theme="0"/>
      <name val="Verdana"/>
      <family val="2"/>
    </font>
    <font>
      <u/>
      <sz val="10"/>
      <color theme="0"/>
      <name val="Arial"/>
      <family val="2"/>
    </font>
    <font>
      <u/>
      <sz val="10"/>
      <color rgb="FFB6CAE8"/>
      <name val="Verdana"/>
      <family val="2"/>
    </font>
    <font>
      <b/>
      <sz val="10"/>
      <color rgb="FFB6CAE8"/>
      <name val="Verdana"/>
      <family val="2"/>
    </font>
    <font>
      <sz val="10"/>
      <color rgb="FF22406E"/>
      <name val="Verdana"/>
      <family val="2"/>
    </font>
    <font>
      <sz val="11"/>
      <color rgb="FF22406E"/>
      <name val="Calibri"/>
      <family val="2"/>
      <scheme val="minor"/>
    </font>
    <font>
      <b/>
      <sz val="10"/>
      <color theme="0"/>
      <name val="Verdana"/>
      <family val="2"/>
    </font>
    <font>
      <b/>
      <sz val="10"/>
      <color rgb="FF5081C8"/>
      <name val="Verdana"/>
      <family val="2"/>
    </font>
    <font>
      <b/>
      <sz val="9"/>
      <color theme="0"/>
      <name val="Verdana"/>
      <family val="2"/>
    </font>
    <font>
      <sz val="10"/>
      <color rgb="FFB6CAE8"/>
      <name val="Arial"/>
      <family val="2"/>
    </font>
    <font>
      <sz val="10"/>
      <color theme="0"/>
      <name val="Arial"/>
      <family val="2"/>
    </font>
    <font>
      <u/>
      <sz val="10"/>
      <color rgb="FFFFFFFF"/>
      <name val="Verdana"/>
      <family val="2"/>
    </font>
    <font>
      <b/>
      <sz val="12"/>
      <color theme="0"/>
      <name val="Verdana"/>
      <family val="2"/>
    </font>
    <font>
      <b/>
      <u/>
      <sz val="12"/>
      <color theme="1"/>
      <name val="Verdana"/>
      <family val="2"/>
    </font>
  </fonts>
  <fills count="17">
    <fill>
      <patternFill patternType="none"/>
    </fill>
    <fill>
      <patternFill patternType="gray125"/>
    </fill>
    <fill>
      <patternFill patternType="solid">
        <fgColor rgb="FF22406E"/>
        <bgColor indexed="64"/>
      </patternFill>
    </fill>
    <fill>
      <patternFill patternType="solid">
        <fgColor rgb="FF0066A6"/>
        <bgColor indexed="64"/>
      </patternFill>
    </fill>
    <fill>
      <patternFill patternType="solid">
        <fgColor rgb="FFDFE0DB"/>
        <bgColor indexed="64"/>
      </patternFill>
    </fill>
    <fill>
      <gradientFill degree="180">
        <stop position="0">
          <color rgb="FF22406E"/>
        </stop>
        <stop position="1">
          <color rgb="FF3B6CC5"/>
        </stop>
      </gradientFill>
    </fill>
    <fill>
      <patternFill patternType="solid">
        <fgColor rgb="FF5B92BB"/>
        <bgColor indexed="64"/>
      </patternFill>
    </fill>
    <fill>
      <patternFill patternType="solid">
        <fgColor rgb="FF193053"/>
        <bgColor indexed="64"/>
      </patternFill>
    </fill>
    <fill>
      <patternFill patternType="solid">
        <fgColor rgb="FF738E2E"/>
        <bgColor indexed="64"/>
      </patternFill>
    </fill>
    <fill>
      <gradientFill degree="90">
        <stop position="0">
          <color rgb="FF22406E"/>
        </stop>
        <stop position="1">
          <color rgb="FF0098F6"/>
        </stop>
      </gradientFill>
    </fill>
    <fill>
      <gradientFill degree="270">
        <stop position="0">
          <color rgb="FF22406E"/>
        </stop>
        <stop position="1">
          <color rgb="FF0098F6"/>
        </stop>
      </gradientFill>
    </fill>
    <fill>
      <gradientFill degree="270">
        <stop position="0">
          <color rgb="FFA8C957"/>
        </stop>
        <stop position="1">
          <color rgb="FF596E24"/>
        </stop>
      </gradientFill>
    </fill>
    <fill>
      <patternFill patternType="solid">
        <fgColor rgb="FF193053"/>
        <bgColor rgb="FF2D5693"/>
      </patternFill>
    </fill>
    <fill>
      <gradientFill degree="135">
        <stop position="0">
          <color theme="0" tint="-0.34900967436750391"/>
        </stop>
        <stop position="0.5">
          <color theme="0" tint="-5.0965910824915313E-2"/>
        </stop>
        <stop position="1">
          <color theme="0" tint="-0.34900967436750391"/>
        </stop>
      </gradientFill>
    </fill>
    <fill>
      <gradientFill degree="90">
        <stop position="0">
          <color rgb="FFA8C957"/>
        </stop>
        <stop position="1">
          <color rgb="FF596E24"/>
        </stop>
      </gradientFill>
    </fill>
    <fill>
      <patternFill patternType="solid">
        <fgColor rgb="FF193053"/>
      </patternFill>
    </fill>
    <fill>
      <gradientFill degree="135">
        <stop position="0">
          <color rgb="FF738F2D"/>
        </stop>
        <stop position="0.5">
          <color rgb="FFC1D888"/>
        </stop>
        <stop position="1">
          <color rgb="FF738F2D"/>
        </stop>
      </gradientFill>
    </fill>
  </fills>
  <borders count="32">
    <border>
      <left/>
      <right/>
      <top/>
      <bottom/>
      <diagonal/>
    </border>
    <border>
      <left/>
      <right/>
      <top/>
      <bottom style="thin">
        <color theme="0"/>
      </bottom>
      <diagonal/>
    </border>
    <border>
      <left/>
      <right/>
      <top/>
      <bottom style="medium">
        <color theme="0"/>
      </bottom>
      <diagonal/>
    </border>
    <border>
      <left/>
      <right/>
      <top/>
      <bottom style="double">
        <color rgb="FFFFFFFF"/>
      </bottom>
      <diagonal/>
    </border>
    <border>
      <left/>
      <right style="double">
        <color rgb="FFFFFFFF"/>
      </right>
      <top/>
      <bottom style="double">
        <color rgb="FFFFFFFF"/>
      </bottom>
      <diagonal/>
    </border>
    <border>
      <left style="medium">
        <color rgb="FFFFFFFF"/>
      </left>
      <right/>
      <top/>
      <bottom/>
      <diagonal/>
    </border>
    <border>
      <left style="double">
        <color theme="0"/>
      </left>
      <right style="double">
        <color theme="0"/>
      </right>
      <top style="double">
        <color theme="0"/>
      </top>
      <bottom style="double">
        <color theme="0"/>
      </bottom>
      <diagonal/>
    </border>
    <border>
      <left style="double">
        <color theme="0"/>
      </left>
      <right style="double">
        <color theme="0"/>
      </right>
      <top style="double">
        <color theme="0"/>
      </top>
      <bottom/>
      <diagonal/>
    </border>
    <border>
      <left style="double">
        <color rgb="FFFFFFFF"/>
      </left>
      <right style="double">
        <color rgb="FFFFFFFF"/>
      </right>
      <top style="double">
        <color rgb="FFFFFFFF"/>
      </top>
      <bottom style="double">
        <color rgb="FFFFFFFF"/>
      </bottom>
      <diagonal/>
    </border>
    <border>
      <left style="medium">
        <color theme="0"/>
      </left>
      <right style="medium">
        <color theme="0"/>
      </right>
      <top style="medium">
        <color theme="0"/>
      </top>
      <bottom style="medium">
        <color theme="0"/>
      </bottom>
      <diagonal/>
    </border>
    <border>
      <left style="medium">
        <color rgb="FFFFFFFF"/>
      </left>
      <right style="medium">
        <color rgb="FFFFFFFF"/>
      </right>
      <top style="medium">
        <color rgb="FFFFFFFF"/>
      </top>
      <bottom style="medium">
        <color rgb="FFFFFFFF"/>
      </bottom>
      <diagonal/>
    </border>
    <border>
      <left/>
      <right style="double">
        <color theme="0"/>
      </right>
      <top style="double">
        <color theme="0"/>
      </top>
      <bottom/>
      <diagonal/>
    </border>
    <border>
      <left style="double">
        <color theme="0"/>
      </left>
      <right style="double">
        <color theme="0"/>
      </right>
      <top/>
      <bottom/>
      <diagonal/>
    </border>
    <border>
      <left/>
      <right style="double">
        <color theme="0"/>
      </right>
      <top/>
      <bottom/>
      <diagonal/>
    </border>
    <border>
      <left style="double">
        <color theme="0"/>
      </left>
      <right style="double">
        <color theme="0"/>
      </right>
      <top/>
      <bottom style="double">
        <color theme="0"/>
      </bottom>
      <diagonal/>
    </border>
    <border>
      <left/>
      <right style="double">
        <color theme="0"/>
      </right>
      <top/>
      <bottom style="double">
        <color theme="0"/>
      </bottom>
      <diagonal/>
    </border>
    <border>
      <left style="medium">
        <color theme="0"/>
      </left>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style="double">
        <color theme="0"/>
      </left>
      <right/>
      <top style="double">
        <color theme="0"/>
      </top>
      <bottom/>
      <diagonal/>
    </border>
    <border>
      <left/>
      <right/>
      <top style="double">
        <color theme="0"/>
      </top>
      <bottom/>
      <diagonal/>
    </border>
    <border>
      <left style="double">
        <color theme="0"/>
      </left>
      <right/>
      <top/>
      <bottom/>
      <diagonal/>
    </border>
    <border>
      <left style="double">
        <color theme="0"/>
      </left>
      <right/>
      <top/>
      <bottom style="double">
        <color theme="0"/>
      </bottom>
      <diagonal/>
    </border>
    <border>
      <left/>
      <right/>
      <top/>
      <bottom style="double">
        <color theme="0"/>
      </bottom>
      <diagonal/>
    </border>
    <border>
      <left style="medium">
        <color theme="0"/>
      </left>
      <right/>
      <top/>
      <bottom style="thin">
        <color theme="0"/>
      </bottom>
      <diagonal/>
    </border>
    <border>
      <left/>
      <right style="double">
        <color theme="0"/>
      </right>
      <top style="double">
        <color theme="0"/>
      </top>
      <bottom style="double">
        <color theme="0"/>
      </bottom>
      <diagonal/>
    </border>
    <border>
      <left style="double">
        <color theme="0"/>
      </left>
      <right/>
      <top style="double">
        <color theme="0"/>
      </top>
      <bottom style="double">
        <color theme="0"/>
      </bottom>
      <diagonal/>
    </border>
    <border>
      <left/>
      <right/>
      <top style="double">
        <color theme="0"/>
      </top>
      <bottom style="double">
        <color theme="0"/>
      </bottom>
      <diagonal/>
    </border>
    <border>
      <left style="double">
        <color rgb="FFFFFFFF"/>
      </left>
      <right style="double">
        <color rgb="FFFFFFFF"/>
      </right>
      <top style="double">
        <color rgb="FFFFFFFF"/>
      </top>
      <bottom style="double">
        <color theme="0"/>
      </bottom>
      <diagonal/>
    </border>
    <border>
      <left style="double">
        <color rgb="FFFFFFFF"/>
      </left>
      <right style="double">
        <color rgb="FFFFFFFF"/>
      </right>
      <top/>
      <bottom style="double">
        <color rgb="FFFFFFFF"/>
      </bottom>
      <diagonal/>
    </border>
    <border>
      <left style="double">
        <color rgb="FFFFFFFF"/>
      </left>
      <right/>
      <top style="double">
        <color rgb="FFFFFFFF"/>
      </top>
      <bottom style="double">
        <color rgb="FFFFFFFF"/>
      </bottom>
      <diagonal/>
    </border>
    <border>
      <left/>
      <right/>
      <top style="double">
        <color rgb="FFFFFFFF"/>
      </top>
      <bottom style="double">
        <color rgb="FFFFFFFF"/>
      </bottom>
      <diagonal/>
    </border>
    <border>
      <left/>
      <right style="double">
        <color rgb="FFFFFFFF"/>
      </right>
      <top style="double">
        <color rgb="FFFFFFFF"/>
      </top>
      <bottom style="double">
        <color rgb="FFFFFFFF"/>
      </bottom>
      <diagonal/>
    </border>
  </borders>
  <cellStyleXfs count="2">
    <xf numFmtId="0" fontId="0" fillId="0" borderId="0"/>
    <xf numFmtId="0" fontId="1" fillId="0" borderId="0" applyNumberFormat="0" applyFill="0" applyBorder="0" applyAlignment="0" applyProtection="0">
      <alignment vertical="top"/>
      <protection locked="0"/>
    </xf>
  </cellStyleXfs>
  <cellXfs count="296">
    <xf numFmtId="0" fontId="0" fillId="0" borderId="0" xfId="0"/>
    <xf numFmtId="0" fontId="11" fillId="2" borderId="0" xfId="1" applyFont="1" applyFill="1" applyAlignment="1" applyProtection="1">
      <alignment horizontal="center" vertical="center"/>
    </xf>
    <xf numFmtId="0" fontId="12" fillId="3" borderId="1" xfId="0" applyFont="1" applyFill="1" applyBorder="1" applyAlignment="1">
      <alignment horizontal="center" vertical="center" wrapText="1"/>
    </xf>
    <xf numFmtId="0" fontId="12" fillId="4" borderId="0" xfId="0" applyFont="1" applyFill="1" applyAlignment="1">
      <alignment horizontal="center" vertical="center" wrapText="1"/>
    </xf>
    <xf numFmtId="0" fontId="13" fillId="2" borderId="0" xfId="0" applyFont="1" applyFill="1" applyAlignment="1">
      <alignment horizontal="center" vertical="center"/>
    </xf>
    <xf numFmtId="0" fontId="13" fillId="2" borderId="0" xfId="0" applyFont="1" applyFill="1" applyAlignment="1">
      <alignment horizontal="center" vertical="center" wrapText="1"/>
    </xf>
    <xf numFmtId="0" fontId="12" fillId="2" borderId="0" xfId="0" applyFont="1" applyFill="1" applyAlignment="1">
      <alignment horizontal="center" vertical="center" wrapText="1"/>
    </xf>
    <xf numFmtId="0" fontId="13" fillId="2" borderId="0" xfId="0" applyFont="1" applyFill="1" applyAlignment="1">
      <alignment horizontal="left" vertical="top" wrapText="1"/>
    </xf>
    <xf numFmtId="0" fontId="14" fillId="2" borderId="0" xfId="0" applyFont="1" applyFill="1" applyAlignment="1">
      <alignment horizontal="center" vertical="center" wrapText="1"/>
    </xf>
    <xf numFmtId="0" fontId="12" fillId="3" borderId="1" xfId="0" applyFont="1" applyFill="1" applyBorder="1"/>
    <xf numFmtId="0" fontId="12" fillId="4" borderId="0" xfId="0" applyFont="1" applyFill="1"/>
    <xf numFmtId="0" fontId="15" fillId="2" borderId="0" xfId="0" applyFont="1" applyFill="1"/>
    <xf numFmtId="0" fontId="13"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right"/>
    </xf>
    <xf numFmtId="0" fontId="12" fillId="2" borderId="0" xfId="0" applyFont="1" applyFill="1" applyAlignment="1">
      <alignment horizontal="center" vertical="center"/>
    </xf>
    <xf numFmtId="0" fontId="15" fillId="2" borderId="0" xfId="0" applyFont="1" applyFill="1" applyAlignment="1">
      <alignment horizontal="center" vertical="center"/>
    </xf>
    <xf numFmtId="0" fontId="15" fillId="2" borderId="0" xfId="0" applyFont="1" applyFill="1" applyAlignment="1">
      <alignment horizontal="center" vertical="center" wrapText="1"/>
    </xf>
    <xf numFmtId="0" fontId="13" fillId="2" borderId="0" xfId="0" applyFont="1" applyFill="1" applyAlignment="1">
      <alignment horizontal="center" vertical="center"/>
    </xf>
    <xf numFmtId="0" fontId="1" fillId="4" borderId="0" xfId="1" applyFill="1" applyBorder="1" applyAlignment="1" applyProtection="1">
      <alignment horizontal="center" vertical="center"/>
    </xf>
    <xf numFmtId="0" fontId="13" fillId="2" borderId="0" xfId="0" applyFont="1" applyFill="1" applyAlignment="1">
      <alignment horizontal="center" vertical="center"/>
    </xf>
    <xf numFmtId="0" fontId="13" fillId="2" borderId="0" xfId="0" applyFont="1" applyFill="1" applyAlignment="1">
      <alignment horizontal="left" vertical="top"/>
    </xf>
    <xf numFmtId="0" fontId="16" fillId="2" borderId="0" xfId="1" applyFont="1" applyFill="1" applyAlignment="1" applyProtection="1">
      <alignment horizontal="center" vertical="center"/>
    </xf>
    <xf numFmtId="0" fontId="1" fillId="4" borderId="2" xfId="1" applyFill="1" applyBorder="1" applyAlignment="1" applyProtection="1">
      <alignment horizontal="center" vertical="center"/>
    </xf>
    <xf numFmtId="0" fontId="4" fillId="2" borderId="0" xfId="0" applyFont="1" applyFill="1"/>
    <xf numFmtId="0" fontId="4" fillId="2" borderId="0" xfId="0" applyFont="1" applyFill="1" applyAlignment="1">
      <alignment horizontal="left" vertical="center"/>
    </xf>
    <xf numFmtId="0" fontId="17" fillId="2" borderId="0" xfId="0" applyFont="1" applyFill="1" applyAlignment="1">
      <alignment horizontal="center" vertical="center"/>
    </xf>
    <xf numFmtId="0" fontId="3" fillId="2" borderId="0" xfId="0" applyFont="1" applyFill="1"/>
    <xf numFmtId="0" fontId="3" fillId="2" borderId="0" xfId="0" applyFont="1" applyFill="1" applyAlignment="1">
      <alignment horizontal="center" vertical="center" wrapText="1"/>
    </xf>
    <xf numFmtId="0" fontId="18" fillId="2" borderId="0" xfId="0" applyFont="1" applyFill="1" applyAlignment="1">
      <alignment horizontal="left" vertical="center" wrapText="1"/>
    </xf>
    <xf numFmtId="0" fontId="14" fillId="2" borderId="0" xfId="0" applyFont="1" applyFill="1" applyAlignment="1">
      <alignment horizontal="left" vertical="center" wrapText="1"/>
    </xf>
    <xf numFmtId="0" fontId="4" fillId="2" borderId="0" xfId="0" applyFont="1" applyFill="1" applyAlignment="1">
      <alignment vertical="center"/>
    </xf>
    <xf numFmtId="0" fontId="12" fillId="5" borderId="0" xfId="0" applyFont="1" applyFill="1"/>
    <xf numFmtId="0" fontId="12" fillId="5" borderId="0" xfId="0" applyFont="1" applyFill="1" applyAlignment="1">
      <alignment horizontal="center" vertical="center" wrapText="1"/>
    </xf>
    <xf numFmtId="0" fontId="13" fillId="2" borderId="0" xfId="0" applyFont="1" applyFill="1" applyAlignment="1">
      <alignment horizontal="left" vertical="center"/>
    </xf>
    <xf numFmtId="0" fontId="17" fillId="2" borderId="0" xfId="0" applyFont="1" applyFill="1" applyAlignment="1">
      <alignment horizontal="center" vertical="center" wrapText="1"/>
    </xf>
    <xf numFmtId="0" fontId="13" fillId="2" borderId="0" xfId="0" applyFont="1" applyFill="1" applyBorder="1" applyAlignment="1">
      <alignment horizontal="center" vertical="center" wrapText="1"/>
    </xf>
    <xf numFmtId="0" fontId="19" fillId="2" borderId="0" xfId="0" applyFont="1" applyFill="1" applyAlignment="1">
      <alignment horizontal="center" vertical="center"/>
    </xf>
    <xf numFmtId="0" fontId="19" fillId="2" borderId="0" xfId="0" applyFont="1" applyFill="1" applyAlignment="1">
      <alignment horizontal="center" vertical="center" wrapText="1"/>
    </xf>
    <xf numFmtId="0" fontId="20" fillId="2" borderId="0" xfId="0" applyFont="1" applyFill="1" applyAlignment="1">
      <alignment horizontal="center" vertical="center"/>
    </xf>
    <xf numFmtId="0" fontId="19" fillId="3" borderId="1" xfId="0" applyFont="1" applyFill="1" applyBorder="1" applyAlignment="1">
      <alignment horizontal="center" vertical="center" wrapText="1"/>
    </xf>
    <xf numFmtId="0" fontId="19" fillId="4" borderId="0" xfId="0" applyFont="1" applyFill="1" applyAlignment="1">
      <alignment horizontal="center" vertical="center" wrapText="1"/>
    </xf>
    <xf numFmtId="0" fontId="19" fillId="3" borderId="1" xfId="0" applyFont="1" applyFill="1" applyBorder="1"/>
    <xf numFmtId="0" fontId="19" fillId="4" borderId="0" xfId="0" applyFont="1" applyFill="1"/>
    <xf numFmtId="0" fontId="19" fillId="2" borderId="0" xfId="0" applyFont="1" applyFill="1"/>
    <xf numFmtId="0" fontId="13"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5" fillId="2" borderId="0" xfId="0" applyFont="1" applyFill="1" applyBorder="1" applyAlignment="1">
      <alignment horizontal="center" vertical="top"/>
    </xf>
    <xf numFmtId="0" fontId="13" fillId="2" borderId="0" xfId="0" applyFont="1" applyFill="1" applyBorder="1" applyAlignment="1">
      <alignment horizontal="left" vertical="top"/>
    </xf>
    <xf numFmtId="0" fontId="12" fillId="6" borderId="0" xfId="0" applyFont="1" applyFill="1" applyBorder="1"/>
    <xf numFmtId="0" fontId="19" fillId="6" borderId="0" xfId="0" applyFont="1" applyFill="1" applyBorder="1"/>
    <xf numFmtId="0" fontId="12"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3" fillId="7" borderId="6" xfId="0" applyFont="1" applyFill="1" applyBorder="1" applyAlignment="1">
      <alignment horizontal="center" vertical="center"/>
    </xf>
    <xf numFmtId="0" fontId="13" fillId="7" borderId="8" xfId="0" applyFont="1" applyFill="1" applyBorder="1" applyAlignment="1">
      <alignment horizontal="center" vertical="center"/>
    </xf>
    <xf numFmtId="0" fontId="21" fillId="7" borderId="9" xfId="0" applyFont="1" applyFill="1" applyBorder="1" applyAlignment="1">
      <alignment horizontal="center" vertical="center"/>
    </xf>
    <xf numFmtId="0" fontId="21" fillId="7" borderId="10" xfId="0" applyFont="1" applyFill="1" applyBorder="1" applyAlignment="1">
      <alignment horizontal="center" vertical="center"/>
    </xf>
    <xf numFmtId="0" fontId="6" fillId="4" borderId="0" xfId="1" applyFont="1" applyFill="1" applyBorder="1" applyAlignment="1" applyProtection="1">
      <alignment horizontal="center" vertical="center"/>
    </xf>
    <xf numFmtId="0" fontId="17" fillId="2" borderId="0" xfId="0" applyFont="1" applyFill="1" applyAlignment="1">
      <alignment horizontal="center" vertical="center" wrapText="1"/>
    </xf>
    <xf numFmtId="0" fontId="13" fillId="2" borderId="0" xfId="0" applyFont="1" applyFill="1" applyAlignment="1">
      <alignment horizontal="left" vertical="center" wrapText="1"/>
    </xf>
    <xf numFmtId="0" fontId="22" fillId="2" borderId="0" xfId="0" applyFont="1" applyFill="1" applyAlignment="1">
      <alignment horizontal="left" vertical="center"/>
    </xf>
    <xf numFmtId="0" fontId="13" fillId="2" borderId="0" xfId="0" applyFont="1" applyFill="1" applyAlignment="1"/>
    <xf numFmtId="0" fontId="15" fillId="7" borderId="6" xfId="0" applyFont="1" applyFill="1" applyBorder="1" applyAlignment="1" applyProtection="1">
      <alignment horizontal="left" vertical="top" wrapText="1"/>
      <protection locked="0"/>
    </xf>
    <xf numFmtId="0" fontId="13" fillId="2" borderId="0" xfId="0" applyFont="1" applyFill="1" applyAlignment="1" applyProtection="1">
      <alignment horizontal="center" vertical="center"/>
    </xf>
    <xf numFmtId="0" fontId="22" fillId="2" borderId="0" xfId="0" applyFont="1" applyFill="1" applyAlignment="1" applyProtection="1">
      <alignment horizontal="left" vertical="top"/>
    </xf>
    <xf numFmtId="0" fontId="13" fillId="2" borderId="0" xfId="0" applyFont="1" applyFill="1" applyAlignment="1" applyProtection="1">
      <alignment horizontal="left" vertical="center" wrapText="1"/>
    </xf>
    <xf numFmtId="0" fontId="19" fillId="2" borderId="0" xfId="0" applyFont="1" applyFill="1" applyAlignment="1" applyProtection="1">
      <alignment horizontal="center" vertical="center" wrapText="1"/>
      <protection hidden="1"/>
    </xf>
    <xf numFmtId="0" fontId="20" fillId="2" borderId="0" xfId="0" applyFont="1" applyFill="1" applyAlignment="1" applyProtection="1">
      <alignment horizontal="center" vertical="center"/>
      <protection hidden="1"/>
    </xf>
    <xf numFmtId="0" fontId="19" fillId="2" borderId="0" xfId="0" applyFont="1" applyFill="1" applyAlignment="1" applyProtection="1">
      <alignment horizontal="center" vertical="center"/>
      <protection hidden="1"/>
    </xf>
    <xf numFmtId="0" fontId="15" fillId="7" borderId="6" xfId="0" applyFont="1" applyFill="1" applyBorder="1" applyAlignment="1" applyProtection="1">
      <alignment horizontal="left" vertical="top"/>
      <protection locked="0"/>
    </xf>
    <xf numFmtId="0" fontId="13" fillId="7" borderId="8" xfId="0" applyFont="1" applyFill="1" applyBorder="1" applyAlignment="1" applyProtection="1">
      <alignment horizontal="center" vertical="center" wrapText="1"/>
      <protection hidden="1"/>
    </xf>
    <xf numFmtId="0" fontId="23" fillId="7" borderId="10" xfId="0" applyFont="1" applyFill="1" applyBorder="1" applyAlignment="1" applyProtection="1">
      <alignment horizontal="center" vertical="center"/>
      <protection hidden="1"/>
    </xf>
    <xf numFmtId="0" fontId="21" fillId="7" borderId="10" xfId="0" applyFont="1" applyFill="1" applyBorder="1" applyAlignment="1" applyProtection="1">
      <alignment horizontal="center" vertical="center"/>
      <protection hidden="1"/>
    </xf>
    <xf numFmtId="0" fontId="21" fillId="7" borderId="9" xfId="0" applyFont="1" applyFill="1" applyBorder="1" applyAlignment="1" applyProtection="1">
      <alignment horizontal="center" vertical="center"/>
      <protection hidden="1"/>
    </xf>
    <xf numFmtId="0" fontId="13" fillId="7" borderId="6" xfId="0" applyFont="1" applyFill="1" applyBorder="1" applyAlignment="1" applyProtection="1">
      <alignment horizontal="center" vertical="center" wrapText="1"/>
      <protection hidden="1"/>
    </xf>
    <xf numFmtId="0" fontId="15" fillId="2" borderId="7" xfId="0" applyFont="1" applyFill="1" applyBorder="1" applyAlignment="1" applyProtection="1">
      <alignment horizontal="center" vertical="center"/>
      <protection hidden="1"/>
    </xf>
    <xf numFmtId="0" fontId="15" fillId="8" borderId="11" xfId="0" applyFont="1" applyFill="1" applyBorder="1" applyAlignment="1" applyProtection="1">
      <alignment horizontal="center" vertical="center"/>
      <protection hidden="1"/>
    </xf>
    <xf numFmtId="0" fontId="15" fillId="2" borderId="12" xfId="0" applyFont="1" applyFill="1" applyBorder="1" applyAlignment="1" applyProtection="1">
      <alignment horizontal="center" vertical="center"/>
      <protection hidden="1"/>
    </xf>
    <xf numFmtId="0" fontId="15" fillId="8" borderId="13" xfId="0" applyFont="1" applyFill="1" applyBorder="1" applyAlignment="1" applyProtection="1">
      <alignment horizontal="center" vertical="center"/>
      <protection hidden="1"/>
    </xf>
    <xf numFmtId="0" fontId="15" fillId="7" borderId="14" xfId="0" applyFont="1" applyFill="1" applyBorder="1" applyAlignment="1" applyProtection="1">
      <alignment horizontal="center" vertical="center"/>
      <protection hidden="1"/>
    </xf>
    <xf numFmtId="0" fontId="15" fillId="8" borderId="15" xfId="0" applyNumberFormat="1" applyFont="1" applyFill="1" applyBorder="1" applyAlignment="1" applyProtection="1">
      <alignment horizontal="center" vertical="center"/>
      <protection hidden="1"/>
    </xf>
    <xf numFmtId="0" fontId="24" fillId="2" borderId="0" xfId="1" applyFont="1" applyFill="1" applyBorder="1" applyAlignment="1" applyProtection="1">
      <alignment horizontal="center" vertical="top"/>
      <protection hidden="1"/>
    </xf>
    <xf numFmtId="0" fontId="13" fillId="2" borderId="0" xfId="0" applyFont="1" applyFill="1" applyBorder="1" applyAlignment="1" applyProtection="1">
      <alignment horizontal="center" vertical="top"/>
      <protection hidden="1"/>
    </xf>
    <xf numFmtId="0" fontId="13" fillId="2" borderId="0" xfId="0" applyNumberFormat="1" applyFont="1" applyFill="1" applyBorder="1" applyAlignment="1" applyProtection="1">
      <alignment horizontal="center" vertical="top"/>
      <protection hidden="1"/>
    </xf>
    <xf numFmtId="0" fontId="15" fillId="7" borderId="8" xfId="0" applyFont="1" applyFill="1" applyBorder="1" applyAlignment="1" applyProtection="1">
      <alignment horizontal="left" vertical="top" wrapText="1"/>
      <protection locked="0"/>
    </xf>
    <xf numFmtId="0" fontId="25" fillId="9" borderId="16" xfId="1" applyFont="1" applyFill="1" applyBorder="1" applyAlignment="1" applyProtection="1">
      <alignment horizontal="center" vertical="center" wrapText="1"/>
      <protection locked="0"/>
    </xf>
    <xf numFmtId="0" fontId="25" fillId="10" borderId="17" xfId="1" applyFont="1" applyFill="1" applyBorder="1" applyAlignment="1" applyProtection="1">
      <alignment horizontal="center" vertical="center" wrapText="1"/>
      <protection locked="0"/>
    </xf>
    <xf numFmtId="0" fontId="25" fillId="11" borderId="16" xfId="1" applyFont="1" applyFill="1" applyBorder="1" applyAlignment="1" applyProtection="1">
      <alignment horizontal="center" vertical="center" wrapText="1"/>
      <protection locked="0"/>
    </xf>
    <xf numFmtId="0" fontId="12" fillId="4" borderId="0" xfId="0" applyFont="1" applyFill="1" applyBorder="1" applyProtection="1"/>
    <xf numFmtId="0" fontId="12" fillId="3" borderId="1" xfId="0" applyFont="1" applyFill="1" applyBorder="1" applyProtection="1">
      <protection hidden="1"/>
    </xf>
    <xf numFmtId="0" fontId="19" fillId="3" borderId="1" xfId="0" applyFont="1" applyFill="1" applyBorder="1" applyProtection="1">
      <protection hidden="1"/>
    </xf>
    <xf numFmtId="0" fontId="12" fillId="6" borderId="0" xfId="0" applyFont="1" applyFill="1" applyBorder="1" applyProtection="1">
      <protection hidden="1"/>
    </xf>
    <xf numFmtId="0" fontId="19" fillId="6" borderId="0" xfId="0" applyFont="1" applyFill="1" applyBorder="1" applyProtection="1">
      <protection hidden="1"/>
    </xf>
    <xf numFmtId="0" fontId="1" fillId="4" borderId="0" xfId="1" applyFill="1" applyBorder="1" applyAlignment="1" applyProtection="1">
      <alignment horizontal="center" vertical="center"/>
      <protection hidden="1"/>
    </xf>
    <xf numFmtId="0" fontId="12" fillId="4" borderId="0" xfId="0" applyFont="1" applyFill="1" applyProtection="1">
      <protection hidden="1"/>
    </xf>
    <xf numFmtId="0" fontId="12" fillId="4" borderId="0" xfId="0" applyFont="1" applyFill="1" applyBorder="1" applyProtection="1">
      <protection hidden="1"/>
    </xf>
    <xf numFmtId="0" fontId="19" fillId="4" borderId="0" xfId="0" applyFont="1" applyFill="1" applyProtection="1">
      <protection hidden="1"/>
    </xf>
    <xf numFmtId="0" fontId="12" fillId="5" borderId="0" xfId="0" applyFont="1" applyFill="1" applyProtection="1">
      <protection hidden="1"/>
    </xf>
    <xf numFmtId="0" fontId="12" fillId="2" borderId="0" xfId="0" applyFont="1" applyFill="1" applyProtection="1">
      <protection hidden="1"/>
    </xf>
    <xf numFmtId="0" fontId="21" fillId="2" borderId="0" xfId="0" applyFont="1" applyFill="1" applyAlignment="1" applyProtection="1">
      <alignment vertical="top"/>
      <protection hidden="1"/>
    </xf>
    <xf numFmtId="0" fontId="13" fillId="2" borderId="0" xfId="0" applyFont="1" applyFill="1" applyAlignment="1" applyProtection="1">
      <alignment horizontal="center" vertical="center"/>
      <protection hidden="1"/>
    </xf>
    <xf numFmtId="0" fontId="13" fillId="2" borderId="0" xfId="0" applyFont="1" applyFill="1" applyProtection="1">
      <protection hidden="1"/>
    </xf>
    <xf numFmtId="0" fontId="19" fillId="2" borderId="0" xfId="0" applyFont="1" applyFill="1" applyProtection="1">
      <protection hidden="1"/>
    </xf>
    <xf numFmtId="0" fontId="18" fillId="2" borderId="0" xfId="0" applyFont="1" applyFill="1" applyAlignment="1" applyProtection="1">
      <alignment horizontal="left" vertical="center"/>
      <protection hidden="1"/>
    </xf>
    <xf numFmtId="0" fontId="13" fillId="2" borderId="0" xfId="0" applyFont="1" applyFill="1" applyBorder="1" applyAlignment="1" applyProtection="1">
      <alignment wrapText="1"/>
      <protection hidden="1"/>
    </xf>
    <xf numFmtId="0" fontId="13" fillId="2" borderId="0" xfId="0" applyFont="1" applyFill="1" applyAlignment="1" applyProtection="1">
      <alignment wrapText="1"/>
      <protection hidden="1"/>
    </xf>
    <xf numFmtId="0" fontId="12" fillId="7" borderId="18" xfId="0" applyFont="1" applyFill="1" applyBorder="1" applyProtection="1">
      <protection hidden="1"/>
    </xf>
    <xf numFmtId="0" fontId="18" fillId="7" borderId="19" xfId="0" applyFont="1" applyFill="1" applyBorder="1" applyAlignment="1" applyProtection="1">
      <alignment vertical="top"/>
      <protection hidden="1"/>
    </xf>
    <xf numFmtId="0" fontId="18" fillId="7" borderId="11" xfId="0" applyFont="1" applyFill="1" applyBorder="1" applyAlignment="1" applyProtection="1">
      <alignment vertical="top"/>
      <protection hidden="1"/>
    </xf>
    <xf numFmtId="0" fontId="12" fillId="7" borderId="20" xfId="0" applyFont="1" applyFill="1" applyBorder="1" applyProtection="1">
      <protection hidden="1"/>
    </xf>
    <xf numFmtId="0" fontId="18" fillId="7" borderId="0" xfId="0" applyFont="1" applyFill="1" applyBorder="1" applyAlignment="1" applyProtection="1">
      <alignment vertical="top"/>
      <protection hidden="1"/>
    </xf>
    <xf numFmtId="0" fontId="18" fillId="7" borderId="13" xfId="0" applyFont="1" applyFill="1" applyBorder="1" applyAlignment="1" applyProtection="1">
      <alignment vertical="top"/>
      <protection hidden="1"/>
    </xf>
    <xf numFmtId="0" fontId="18" fillId="7" borderId="13" xfId="0" applyFont="1" applyFill="1" applyBorder="1" applyAlignment="1" applyProtection="1">
      <alignment vertical="top" wrapText="1"/>
      <protection hidden="1"/>
    </xf>
    <xf numFmtId="0" fontId="12" fillId="7" borderId="21" xfId="0" applyFont="1" applyFill="1" applyBorder="1" applyProtection="1">
      <protection hidden="1"/>
    </xf>
    <xf numFmtId="0" fontId="13" fillId="7" borderId="22" xfId="0" applyFont="1" applyFill="1" applyBorder="1" applyProtection="1">
      <protection hidden="1"/>
    </xf>
    <xf numFmtId="0" fontId="13" fillId="7" borderId="15" xfId="0" applyFont="1" applyFill="1" applyBorder="1" applyProtection="1">
      <protection hidden="1"/>
    </xf>
    <xf numFmtId="0" fontId="12" fillId="3" borderId="23" xfId="0" applyFont="1" applyFill="1" applyBorder="1" applyProtection="1">
      <protection locked="0" hidden="1"/>
    </xf>
    <xf numFmtId="0" fontId="12" fillId="3" borderId="1" xfId="0" applyFont="1" applyFill="1" applyBorder="1" applyProtection="1"/>
    <xf numFmtId="0" fontId="19" fillId="3" borderId="1" xfId="0" applyFont="1" applyFill="1" applyBorder="1" applyProtection="1"/>
    <xf numFmtId="0" fontId="12" fillId="6" borderId="0" xfId="0" applyFont="1" applyFill="1" applyBorder="1" applyProtection="1"/>
    <xf numFmtId="0" fontId="19" fillId="6" borderId="0" xfId="0" applyFont="1" applyFill="1" applyBorder="1" applyProtection="1"/>
    <xf numFmtId="0" fontId="12" fillId="4" borderId="0" xfId="0" applyFont="1" applyFill="1" applyProtection="1"/>
    <xf numFmtId="0" fontId="19" fillId="4" borderId="0" xfId="0" applyFont="1" applyFill="1" applyProtection="1"/>
    <xf numFmtId="0" fontId="12" fillId="5" borderId="0" xfId="0" applyFont="1" applyFill="1" applyProtection="1"/>
    <xf numFmtId="0" fontId="12" fillId="2" borderId="0" xfId="0" applyFont="1" applyFill="1" applyProtection="1"/>
    <xf numFmtId="0" fontId="21" fillId="2" borderId="0" xfId="0" applyFont="1" applyFill="1" applyAlignment="1" applyProtection="1">
      <alignment horizontal="left" vertical="center"/>
    </xf>
    <xf numFmtId="0" fontId="13" fillId="2" borderId="0" xfId="0" applyFont="1" applyFill="1" applyProtection="1"/>
    <xf numFmtId="0" fontId="19" fillId="2" borderId="0" xfId="0" applyFont="1" applyFill="1" applyProtection="1"/>
    <xf numFmtId="0" fontId="15" fillId="2" borderId="0" xfId="0" applyFont="1" applyFill="1" applyAlignment="1" applyProtection="1">
      <alignment horizontal="left" vertical="center"/>
    </xf>
    <xf numFmtId="0" fontId="17"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left"/>
    </xf>
    <xf numFmtId="0" fontId="13" fillId="2" borderId="0" xfId="0" applyFont="1" applyFill="1" applyBorder="1" applyAlignment="1" applyProtection="1">
      <alignment wrapText="1"/>
    </xf>
    <xf numFmtId="0" fontId="13" fillId="2" borderId="0" xfId="0" applyFont="1" applyFill="1" applyAlignment="1" applyProtection="1">
      <alignment wrapText="1"/>
    </xf>
    <xf numFmtId="0" fontId="13" fillId="2" borderId="22" xfId="0" applyFont="1" applyFill="1" applyBorder="1" applyAlignment="1" applyProtection="1">
      <alignment horizontal="center"/>
    </xf>
    <xf numFmtId="0" fontId="13" fillId="2" borderId="22" xfId="0" applyFont="1" applyFill="1" applyBorder="1" applyProtection="1"/>
    <xf numFmtId="0" fontId="13" fillId="2" borderId="15" xfId="0" applyFont="1" applyFill="1" applyBorder="1" applyProtection="1"/>
    <xf numFmtId="0" fontId="18" fillId="2" borderId="0" xfId="0" applyFont="1" applyFill="1" applyAlignment="1" applyProtection="1">
      <alignment horizontal="left" vertical="center"/>
    </xf>
    <xf numFmtId="0" fontId="13" fillId="7" borderId="7" xfId="0" applyFont="1" applyFill="1" applyBorder="1" applyAlignment="1" applyProtection="1">
      <alignment horizontal="center" vertical="center"/>
    </xf>
    <xf numFmtId="0" fontId="13" fillId="7" borderId="6" xfId="0" applyFont="1" applyFill="1" applyBorder="1" applyAlignment="1" applyProtection="1">
      <alignment horizontal="center" vertical="center"/>
    </xf>
    <xf numFmtId="0" fontId="12" fillId="3" borderId="23" xfId="0" applyFont="1" applyFill="1" applyBorder="1" applyProtection="1">
      <protection locked="0"/>
    </xf>
    <xf numFmtId="0" fontId="15" fillId="7" borderId="6" xfId="0" applyFont="1" applyFill="1" applyBorder="1" applyAlignment="1" applyProtection="1">
      <alignment horizontal="left" vertical="top" wrapText="1"/>
      <protection locked="0" hidden="1"/>
    </xf>
    <xf numFmtId="0" fontId="19" fillId="2" borderId="0" xfId="0" applyFont="1" applyFill="1" applyAlignment="1" applyProtection="1">
      <alignment horizontal="center" vertical="center" wrapText="1"/>
      <protection locked="0" hidden="1"/>
    </xf>
    <xf numFmtId="0" fontId="12" fillId="3" borderId="23"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hidden="1"/>
    </xf>
    <xf numFmtId="0" fontId="19" fillId="3" borderId="1" xfId="0" applyFont="1" applyFill="1" applyBorder="1" applyAlignment="1" applyProtection="1">
      <alignment horizontal="center" vertical="center" wrapText="1"/>
      <protection hidden="1"/>
    </xf>
    <xf numFmtId="0" fontId="12" fillId="6" borderId="0" xfId="0" applyFont="1" applyFill="1" applyBorder="1" applyAlignment="1" applyProtection="1">
      <alignment horizontal="center" vertical="center" wrapText="1"/>
      <protection hidden="1"/>
    </xf>
    <xf numFmtId="0" fontId="19" fillId="6" borderId="0" xfId="0" applyFont="1" applyFill="1" applyBorder="1" applyAlignment="1" applyProtection="1">
      <alignment horizontal="center" vertical="center" wrapText="1"/>
      <protection hidden="1"/>
    </xf>
    <xf numFmtId="0" fontId="12" fillId="4" borderId="0" xfId="0" applyFont="1" applyFill="1" applyAlignment="1" applyProtection="1">
      <alignment horizontal="center" vertical="center" wrapText="1"/>
      <protection hidden="1"/>
    </xf>
    <xf numFmtId="0" fontId="1" fillId="4" borderId="0" xfId="1" applyFill="1" applyBorder="1" applyAlignment="1" applyProtection="1">
      <alignment horizontal="center" vertical="center" wrapText="1"/>
      <protection hidden="1"/>
    </xf>
    <xf numFmtId="0" fontId="19" fillId="4" borderId="0" xfId="0" applyFont="1" applyFill="1" applyAlignment="1" applyProtection="1">
      <alignment horizontal="center" vertical="center" wrapText="1"/>
      <protection hidden="1"/>
    </xf>
    <xf numFmtId="0" fontId="12" fillId="5" borderId="0" xfId="0" applyFont="1" applyFill="1" applyAlignment="1" applyProtection="1">
      <alignment horizontal="center" vertical="center" wrapText="1"/>
      <protection hidden="1"/>
    </xf>
    <xf numFmtId="0" fontId="12" fillId="2" borderId="0" xfId="0" applyFont="1" applyFill="1" applyAlignment="1" applyProtection="1">
      <alignment horizontal="center" vertical="center" wrapText="1"/>
      <protection hidden="1"/>
    </xf>
    <xf numFmtId="0" fontId="4" fillId="2" borderId="0" xfId="0" applyFont="1" applyFill="1" applyAlignment="1" applyProtection="1">
      <alignment horizontal="left" vertical="center"/>
      <protection hidden="1"/>
    </xf>
    <xf numFmtId="0" fontId="13" fillId="2" borderId="0" xfId="0" applyFont="1" applyFill="1" applyAlignment="1" applyProtection="1">
      <alignment horizontal="center" vertical="center" wrapText="1"/>
      <protection hidden="1"/>
    </xf>
    <xf numFmtId="0" fontId="22" fillId="2" borderId="0" xfId="0" applyFont="1" applyFill="1" applyAlignment="1" applyProtection="1">
      <alignment horizontal="left" vertical="center"/>
      <protection hidden="1"/>
    </xf>
    <xf numFmtId="0" fontId="17" fillId="2" borderId="0" xfId="0" applyFont="1" applyFill="1" applyAlignment="1" applyProtection="1">
      <alignment horizontal="center" vertical="center" wrapText="1"/>
      <protection hidden="1"/>
    </xf>
    <xf numFmtId="0" fontId="18" fillId="2" borderId="0" xfId="0" applyFont="1" applyFill="1" applyAlignment="1" applyProtection="1">
      <alignment horizontal="left" vertical="center" wrapText="1"/>
      <protection hidden="1"/>
    </xf>
    <xf numFmtId="0" fontId="22" fillId="2" borderId="0" xfId="0" applyFont="1" applyFill="1" applyAlignment="1" applyProtection="1">
      <alignment horizontal="left" vertical="top"/>
      <protection hidden="1"/>
    </xf>
    <xf numFmtId="0" fontId="13" fillId="2" borderId="0" xfId="0" applyFont="1" applyFill="1" applyAlignment="1" applyProtection="1">
      <alignment horizontal="left" vertical="center" wrapText="1"/>
      <protection hidden="1"/>
    </xf>
    <xf numFmtId="0" fontId="14" fillId="2" borderId="0" xfId="0" applyFont="1" applyFill="1" applyAlignment="1" applyProtection="1">
      <alignment horizontal="left" vertical="center" wrapText="1"/>
      <protection hidden="1"/>
    </xf>
    <xf numFmtId="0" fontId="26" fillId="2" borderId="0" xfId="1" applyFont="1" applyFill="1" applyBorder="1" applyAlignment="1" applyProtection="1">
      <alignment horizontal="center" vertical="center"/>
      <protection hidden="1"/>
    </xf>
    <xf numFmtId="0" fontId="1" fillId="2" borderId="0" xfId="1" applyFill="1" applyBorder="1" applyAlignment="1" applyProtection="1">
      <alignment horizontal="center" vertical="center"/>
      <protection hidden="1"/>
    </xf>
    <xf numFmtId="0" fontId="26" fillId="2" borderId="0" xfId="1" applyFont="1" applyFill="1" applyAlignment="1" applyProtection="1">
      <alignment horizontal="center" vertical="center"/>
      <protection hidden="1"/>
    </xf>
    <xf numFmtId="0" fontId="1" fillId="2" borderId="0" xfId="1" applyFill="1" applyAlignment="1" applyProtection="1">
      <alignment horizontal="center" vertical="center"/>
      <protection hidden="1"/>
    </xf>
    <xf numFmtId="0" fontId="25" fillId="9" borderId="16" xfId="1" applyFont="1" applyFill="1" applyBorder="1" applyAlignment="1" applyProtection="1">
      <alignment horizontal="center" vertical="center" wrapText="1"/>
      <protection locked="0" hidden="1"/>
    </xf>
    <xf numFmtId="0" fontId="25" fillId="10" borderId="17" xfId="1" applyFont="1" applyFill="1" applyBorder="1" applyAlignment="1" applyProtection="1">
      <alignment horizontal="center" vertical="center" wrapText="1"/>
      <protection locked="0" hidden="1"/>
    </xf>
    <xf numFmtId="0" fontId="12" fillId="3" borderId="23" xfId="0" applyFont="1" applyFill="1" applyBorder="1" applyAlignment="1" applyProtection="1">
      <alignment horizontal="center" vertical="center" wrapText="1"/>
      <protection locked="0" hidden="1"/>
    </xf>
    <xf numFmtId="0" fontId="19" fillId="2" borderId="0" xfId="0" applyFont="1" applyFill="1" applyAlignment="1" applyProtection="1">
      <alignment horizontal="center" vertical="center" wrapText="1"/>
      <protection locked="0"/>
    </xf>
    <xf numFmtId="0" fontId="19" fillId="2" borderId="0" xfId="0" applyFont="1" applyFill="1" applyAlignment="1" applyProtection="1">
      <alignment horizontal="center" vertical="center"/>
      <protection locked="0" hidden="1"/>
    </xf>
    <xf numFmtId="0" fontId="4" fillId="2" borderId="0" xfId="0" applyFont="1" applyFill="1" applyAlignment="1" applyProtection="1">
      <alignment vertical="center"/>
    </xf>
    <xf numFmtId="0" fontId="4" fillId="2" borderId="0" xfId="0" applyFont="1" applyFill="1" applyProtection="1"/>
    <xf numFmtId="0" fontId="15" fillId="2" borderId="0" xfId="0" applyFont="1" applyFill="1" applyProtection="1"/>
    <xf numFmtId="0" fontId="13" fillId="2" borderId="0" xfId="0" applyNumberFormat="1" applyFont="1" applyFill="1" applyAlignment="1" applyProtection="1">
      <alignment horizontal="left" vertical="center"/>
    </xf>
    <xf numFmtId="0" fontId="13" fillId="2" borderId="0" xfId="0" applyFont="1" applyFill="1" applyBorder="1" applyAlignment="1" applyProtection="1">
      <alignment horizontal="left" vertical="center" wrapText="1"/>
    </xf>
    <xf numFmtId="0" fontId="15" fillId="7" borderId="24" xfId="0" applyFont="1" applyFill="1" applyBorder="1" applyAlignment="1" applyProtection="1">
      <alignment horizontal="center" vertical="center"/>
    </xf>
    <xf numFmtId="49" fontId="13" fillId="2" borderId="0" xfId="0" applyNumberFormat="1" applyFont="1" applyFill="1" applyAlignment="1" applyProtection="1">
      <alignment horizontal="left" vertical="center"/>
    </xf>
    <xf numFmtId="0" fontId="13" fillId="7" borderId="0" xfId="0" applyFont="1" applyFill="1" applyAlignment="1" applyProtection="1">
      <alignment horizontal="left" vertical="center"/>
    </xf>
    <xf numFmtId="0" fontId="13" fillId="2" borderId="0" xfId="0" applyFont="1" applyFill="1" applyAlignment="1" applyProtection="1">
      <alignment horizontal="left" vertical="center"/>
    </xf>
    <xf numFmtId="0" fontId="13" fillId="2" borderId="0" xfId="0" applyFont="1" applyFill="1" applyBorder="1" applyAlignment="1" applyProtection="1">
      <alignment horizontal="left" vertical="center"/>
    </xf>
    <xf numFmtId="0" fontId="13" fillId="2" borderId="0" xfId="0" applyFont="1" applyFill="1" applyAlignment="1" applyProtection="1">
      <alignment vertical="center"/>
    </xf>
    <xf numFmtId="0" fontId="13" fillId="2" borderId="0" xfId="0" applyFont="1" applyFill="1" applyBorder="1" applyAlignment="1" applyProtection="1">
      <alignment horizontal="left"/>
    </xf>
    <xf numFmtId="0" fontId="13" fillId="2" borderId="0" xfId="0" applyFont="1" applyFill="1" applyAlignment="1" applyProtection="1">
      <alignment horizontal="left"/>
    </xf>
    <xf numFmtId="0" fontId="15" fillId="7" borderId="25" xfId="0" applyFont="1" applyFill="1" applyBorder="1" applyAlignment="1" applyProtection="1">
      <alignment horizontal="right" vertical="center"/>
      <protection locked="0"/>
    </xf>
    <xf numFmtId="0" fontId="13" fillId="7" borderId="6" xfId="0" applyFont="1" applyFill="1" applyBorder="1" applyAlignment="1" applyProtection="1">
      <alignment horizontal="left" vertical="center" wrapText="1"/>
      <protection locked="0" hidden="1"/>
    </xf>
    <xf numFmtId="0" fontId="13" fillId="12" borderId="6" xfId="0" applyFont="1" applyFill="1" applyBorder="1" applyAlignment="1" applyProtection="1">
      <alignment horizontal="left" vertical="center" wrapText="1"/>
      <protection locked="0" hidden="1"/>
    </xf>
    <xf numFmtId="0" fontId="13" fillId="7" borderId="6" xfId="0" applyFont="1" applyFill="1" applyBorder="1" applyAlignment="1" applyProtection="1">
      <alignment horizontal="left" vertical="center" wrapText="1"/>
      <protection locked="0"/>
    </xf>
    <xf numFmtId="0" fontId="13" fillId="7" borderId="8" xfId="0" applyFont="1" applyFill="1" applyBorder="1" applyAlignment="1" applyProtection="1">
      <alignment horizontal="left" vertical="center" wrapText="1"/>
      <protection locked="0"/>
    </xf>
    <xf numFmtId="0" fontId="4" fillId="2" borderId="0" xfId="0" applyFont="1" applyFill="1" applyAlignment="1" applyProtection="1">
      <alignment vertical="center"/>
      <protection locked="0"/>
    </xf>
    <xf numFmtId="0" fontId="18" fillId="7" borderId="7" xfId="0" applyFont="1" applyFill="1" applyBorder="1" applyAlignment="1" applyProtection="1">
      <alignment horizontal="center" vertical="center" wrapText="1"/>
      <protection hidden="1"/>
    </xf>
    <xf numFmtId="0" fontId="24" fillId="7" borderId="7" xfId="1" applyFont="1" applyFill="1" applyBorder="1" applyAlignment="1" applyProtection="1">
      <alignment horizontal="center" vertical="center" wrapText="1"/>
      <protection locked="0"/>
    </xf>
    <xf numFmtId="0" fontId="24" fillId="7" borderId="12" xfId="1" applyFont="1" applyFill="1" applyBorder="1" applyAlignment="1" applyProtection="1">
      <alignment horizontal="center" vertical="center" wrapText="1"/>
      <protection locked="0"/>
    </xf>
    <xf numFmtId="0" fontId="24" fillId="7" borderId="14" xfId="1" applyFont="1" applyFill="1" applyBorder="1" applyAlignment="1" applyProtection="1">
      <alignment horizontal="center" vertical="center" wrapText="1"/>
      <protection locked="0"/>
    </xf>
    <xf numFmtId="0" fontId="18" fillId="7" borderId="6" xfId="0" applyFont="1" applyFill="1" applyBorder="1" applyAlignment="1" applyProtection="1">
      <alignment horizontal="center" vertical="center" wrapText="1"/>
      <protection hidden="1"/>
    </xf>
    <xf numFmtId="0" fontId="21" fillId="2" borderId="0" xfId="0" applyFont="1" applyFill="1" applyAlignment="1">
      <alignment horizontal="left" vertical="center" wrapText="1"/>
    </xf>
    <xf numFmtId="0" fontId="5" fillId="13" borderId="17" xfId="1" applyFont="1" applyFill="1" applyBorder="1" applyAlignment="1" applyProtection="1">
      <alignment horizontal="center" vertical="center" wrapText="1"/>
      <protection locked="0"/>
    </xf>
    <xf numFmtId="0" fontId="13" fillId="7" borderId="11" xfId="0" applyFont="1" applyFill="1" applyBorder="1" applyAlignment="1" applyProtection="1">
      <alignment horizontal="left" vertical="center" wrapText="1" indent="1"/>
    </xf>
    <xf numFmtId="0" fontId="13" fillId="7" borderId="7" xfId="0" applyFont="1" applyFill="1" applyBorder="1" applyAlignment="1" applyProtection="1">
      <alignment horizontal="left" vertical="center" wrapText="1" indent="1"/>
    </xf>
    <xf numFmtId="0" fontId="13" fillId="7" borderId="6" xfId="0" applyFont="1" applyFill="1" applyBorder="1" applyAlignment="1" applyProtection="1">
      <alignment horizontal="left" vertical="center" wrapText="1" indent="1"/>
    </xf>
    <xf numFmtId="0" fontId="27" fillId="14" borderId="17" xfId="1" applyFont="1" applyFill="1" applyBorder="1" applyAlignment="1" applyProtection="1">
      <alignment horizontal="center" vertical="center" wrapText="1"/>
      <protection locked="0" hidden="1"/>
    </xf>
    <xf numFmtId="0" fontId="12" fillId="7" borderId="19" xfId="0" applyFont="1" applyFill="1" applyBorder="1" applyProtection="1">
      <protection hidden="1"/>
    </xf>
    <xf numFmtId="0" fontId="12" fillId="7" borderId="0" xfId="0" applyFont="1" applyFill="1" applyBorder="1" applyProtection="1">
      <protection hidden="1"/>
    </xf>
    <xf numFmtId="0" fontId="12" fillId="7" borderId="22" xfId="0" applyFont="1" applyFill="1" applyBorder="1" applyProtection="1">
      <protection hidden="1"/>
    </xf>
    <xf numFmtId="0" fontId="28" fillId="16" borderId="17" xfId="1" applyFont="1" applyFill="1" applyBorder="1" applyAlignment="1" applyProtection="1">
      <alignment horizontal="center" vertical="center" wrapText="1"/>
      <protection locked="0"/>
    </xf>
    <xf numFmtId="0" fontId="18" fillId="7" borderId="0" xfId="0" applyFont="1" applyFill="1" applyBorder="1" applyAlignment="1" applyProtection="1">
      <alignment vertical="top" wrapText="1"/>
      <protection hidden="1"/>
    </xf>
    <xf numFmtId="0" fontId="18" fillId="7" borderId="0" xfId="0" applyFont="1" applyFill="1" applyBorder="1" applyAlignment="1" applyProtection="1">
      <alignment vertical="top"/>
      <protection hidden="1"/>
    </xf>
    <xf numFmtId="0" fontId="18" fillId="7" borderId="0" xfId="0" applyFont="1" applyFill="1" applyAlignment="1">
      <alignment wrapText="1"/>
    </xf>
    <xf numFmtId="0" fontId="18" fillId="7" borderId="0" xfId="0" applyFont="1" applyFill="1" applyBorder="1" applyAlignment="1" applyProtection="1">
      <alignment vertical="center" wrapText="1"/>
      <protection hidden="1"/>
    </xf>
    <xf numFmtId="0" fontId="21" fillId="7" borderId="0" xfId="0" applyFont="1" applyFill="1" applyBorder="1" applyAlignment="1" applyProtection="1">
      <alignment vertical="top"/>
      <protection hidden="1"/>
    </xf>
    <xf numFmtId="0" fontId="13" fillId="7" borderId="25" xfId="0" applyFont="1" applyFill="1" applyBorder="1" applyAlignment="1" applyProtection="1">
      <alignment horizontal="center" vertical="center"/>
    </xf>
    <xf numFmtId="0" fontId="13" fillId="7" borderId="26" xfId="0" applyFont="1" applyFill="1" applyBorder="1" applyAlignment="1" applyProtection="1">
      <alignment horizontal="center" vertical="center"/>
    </xf>
    <xf numFmtId="0" fontId="13" fillId="7" borderId="24" xfId="0" applyFont="1" applyFill="1" applyBorder="1" applyAlignment="1" applyProtection="1">
      <alignment horizontal="center" vertical="center"/>
    </xf>
    <xf numFmtId="0" fontId="15" fillId="7" borderId="25" xfId="0" applyFont="1" applyFill="1" applyBorder="1" applyAlignment="1" applyProtection="1">
      <alignment horizontal="left" vertical="top"/>
      <protection locked="0"/>
    </xf>
    <xf numFmtId="0" fontId="15" fillId="7" borderId="26" xfId="0" applyFont="1" applyFill="1" applyBorder="1" applyAlignment="1" applyProtection="1">
      <alignment horizontal="left" vertical="top"/>
      <protection locked="0"/>
    </xf>
    <xf numFmtId="0" fontId="15" fillId="7" borderId="24" xfId="0" applyFont="1" applyFill="1" applyBorder="1" applyAlignment="1" applyProtection="1">
      <alignment horizontal="left" vertical="top"/>
      <protection locked="0"/>
    </xf>
    <xf numFmtId="0" fontId="15" fillId="7" borderId="25" xfId="0" applyFont="1" applyFill="1" applyBorder="1" applyAlignment="1" applyProtection="1">
      <alignment horizontal="left" vertical="center" indent="1"/>
      <protection locked="0"/>
    </xf>
    <xf numFmtId="0" fontId="0" fillId="0" borderId="24" xfId="0" applyBorder="1" applyAlignment="1">
      <alignment horizontal="left" vertical="center" indent="1"/>
    </xf>
    <xf numFmtId="0" fontId="15" fillId="7" borderId="24" xfId="0" applyFont="1" applyFill="1" applyBorder="1" applyAlignment="1" applyProtection="1">
      <alignment horizontal="left" vertical="center" indent="1"/>
      <protection locked="0"/>
    </xf>
    <xf numFmtId="1" fontId="15" fillId="7" borderId="25" xfId="0" applyNumberFormat="1" applyFont="1" applyFill="1" applyBorder="1" applyAlignment="1" applyProtection="1">
      <alignment horizontal="left" vertical="center" indent="1"/>
      <protection locked="0"/>
    </xf>
    <xf numFmtId="1" fontId="15" fillId="7" borderId="24" xfId="0" applyNumberFormat="1" applyFont="1" applyFill="1" applyBorder="1" applyAlignment="1" applyProtection="1">
      <alignment horizontal="left" vertical="center" indent="1"/>
      <protection locked="0"/>
    </xf>
    <xf numFmtId="0" fontId="15" fillId="7" borderId="25" xfId="1" applyFont="1" applyFill="1" applyBorder="1" applyAlignment="1" applyProtection="1">
      <alignment horizontal="left" vertical="center" indent="1"/>
      <protection locked="0"/>
    </xf>
    <xf numFmtId="0" fontId="15" fillId="7" borderId="24" xfId="1" applyFont="1" applyFill="1" applyBorder="1" applyAlignment="1" applyProtection="1">
      <alignment horizontal="left" vertical="center" indent="1"/>
      <protection locked="0"/>
    </xf>
    <xf numFmtId="1" fontId="15" fillId="7" borderId="25" xfId="0" applyNumberFormat="1" applyFont="1" applyFill="1" applyBorder="1" applyAlignment="1" applyProtection="1">
      <alignment horizontal="left" vertical="top"/>
      <protection locked="0"/>
    </xf>
    <xf numFmtId="1" fontId="15" fillId="7" borderId="26" xfId="0" applyNumberFormat="1" applyFont="1" applyFill="1" applyBorder="1" applyAlignment="1" applyProtection="1">
      <alignment horizontal="left" vertical="top"/>
      <protection locked="0"/>
    </xf>
    <xf numFmtId="1" fontId="15" fillId="7" borderId="24" xfId="0" applyNumberFormat="1" applyFont="1" applyFill="1" applyBorder="1" applyAlignment="1" applyProtection="1">
      <alignment horizontal="left" vertical="top"/>
      <protection locked="0"/>
    </xf>
    <xf numFmtId="0" fontId="17" fillId="2" borderId="0" xfId="0" applyFont="1" applyFill="1" applyAlignment="1" applyProtection="1">
      <alignment horizontal="center" vertical="center" wrapText="1"/>
      <protection hidden="1"/>
    </xf>
    <xf numFmtId="0" fontId="17" fillId="2" borderId="0" xfId="0" applyFont="1" applyFill="1" applyAlignment="1">
      <alignment horizontal="center" vertical="center" wrapText="1"/>
    </xf>
    <xf numFmtId="0" fontId="17" fillId="2" borderId="3" xfId="0" applyFont="1" applyFill="1" applyBorder="1" applyAlignment="1">
      <alignment horizontal="center" vertical="center"/>
    </xf>
    <xf numFmtId="0" fontId="15" fillId="7" borderId="8" xfId="0" applyFont="1" applyFill="1" applyBorder="1" applyAlignment="1" applyProtection="1">
      <alignment horizontal="left" vertical="top" wrapText="1"/>
      <protection locked="0"/>
    </xf>
    <xf numFmtId="0" fontId="15" fillId="7" borderId="27" xfId="0" applyFont="1" applyFill="1" applyBorder="1" applyAlignment="1" applyProtection="1">
      <alignment horizontal="left" vertical="top" wrapText="1"/>
      <protection locked="0"/>
    </xf>
    <xf numFmtId="0" fontId="15" fillId="7" borderId="28" xfId="0" applyFont="1" applyFill="1" applyBorder="1" applyAlignment="1" applyProtection="1">
      <alignment horizontal="left" vertical="top" wrapText="1"/>
      <protection locked="0"/>
    </xf>
    <xf numFmtId="0" fontId="13" fillId="7" borderId="29" xfId="0" applyFont="1" applyFill="1" applyBorder="1" applyAlignment="1">
      <alignment horizontal="center" vertical="center"/>
    </xf>
    <xf numFmtId="0" fontId="13" fillId="7" borderId="30" xfId="0" applyFont="1" applyFill="1" applyBorder="1" applyAlignment="1">
      <alignment horizontal="center" vertical="center"/>
    </xf>
    <xf numFmtId="0" fontId="13" fillId="7" borderId="31" xfId="0" applyFont="1" applyFill="1" applyBorder="1" applyAlignment="1">
      <alignment horizontal="center" vertical="center"/>
    </xf>
    <xf numFmtId="164" fontId="18" fillId="7" borderId="25" xfId="0" applyNumberFormat="1" applyFont="1" applyFill="1" applyBorder="1" applyAlignment="1">
      <alignment horizontal="center" vertical="center"/>
    </xf>
    <xf numFmtId="164" fontId="18" fillId="7" borderId="24" xfId="0" applyNumberFormat="1" applyFont="1" applyFill="1" applyBorder="1" applyAlignment="1">
      <alignment horizontal="center" vertical="center"/>
    </xf>
    <xf numFmtId="0" fontId="18" fillId="7" borderId="25" xfId="0" applyFont="1" applyFill="1" applyBorder="1" applyAlignment="1">
      <alignment horizontal="center" vertical="center"/>
    </xf>
    <xf numFmtId="0" fontId="18" fillId="7" borderId="26" xfId="0" applyFont="1" applyFill="1" applyBorder="1" applyAlignment="1">
      <alignment horizontal="center" vertical="center"/>
    </xf>
    <xf numFmtId="1" fontId="21" fillId="7" borderId="18" xfId="0" applyNumberFormat="1" applyFont="1" applyFill="1" applyBorder="1" applyAlignment="1">
      <alignment horizontal="center" vertical="center"/>
    </xf>
    <xf numFmtId="1" fontId="21" fillId="7" borderId="11" xfId="0" applyNumberFormat="1" applyFont="1" applyFill="1" applyBorder="1" applyAlignment="1">
      <alignment horizontal="center" vertical="center"/>
    </xf>
    <xf numFmtId="1" fontId="21" fillId="7" borderId="20" xfId="0" applyNumberFormat="1" applyFont="1" applyFill="1" applyBorder="1" applyAlignment="1">
      <alignment horizontal="center" vertical="center"/>
    </xf>
    <xf numFmtId="1" fontId="21" fillId="7" borderId="13" xfId="0" applyNumberFormat="1" applyFont="1" applyFill="1" applyBorder="1" applyAlignment="1">
      <alignment horizontal="center" vertical="center"/>
    </xf>
    <xf numFmtId="1" fontId="21" fillId="7" borderId="21" xfId="0" applyNumberFormat="1" applyFont="1" applyFill="1" applyBorder="1" applyAlignment="1">
      <alignment horizontal="center" vertical="center"/>
    </xf>
    <xf numFmtId="1" fontId="21" fillId="7" borderId="15" xfId="0" applyNumberFormat="1" applyFont="1" applyFill="1" applyBorder="1" applyAlignment="1">
      <alignment horizontal="center" vertical="center"/>
    </xf>
    <xf numFmtId="0" fontId="21" fillId="8" borderId="7" xfId="0" applyFont="1" applyFill="1" applyBorder="1" applyAlignment="1" applyProtection="1">
      <alignment horizontal="center" vertical="center"/>
      <protection hidden="1"/>
    </xf>
    <xf numFmtId="0" fontId="21" fillId="8" borderId="12" xfId="0" applyFont="1" applyFill="1" applyBorder="1" applyAlignment="1" applyProtection="1">
      <alignment horizontal="center" vertical="center"/>
      <protection hidden="1"/>
    </xf>
    <xf numFmtId="0" fontId="21" fillId="8" borderId="14" xfId="0" applyFont="1" applyFill="1" applyBorder="1" applyAlignment="1" applyProtection="1">
      <alignment horizontal="center" vertical="center"/>
      <protection hidden="1"/>
    </xf>
    <xf numFmtId="0" fontId="21" fillId="7" borderId="6" xfId="0" applyFont="1" applyFill="1" applyBorder="1" applyAlignment="1" applyProtection="1">
      <alignment horizontal="center" vertical="center"/>
      <protection hidden="1"/>
    </xf>
    <xf numFmtId="0" fontId="11" fillId="7" borderId="6" xfId="0" applyFont="1" applyFill="1" applyBorder="1" applyAlignment="1" applyProtection="1">
      <alignment horizontal="center" vertical="center"/>
      <protection hidden="1"/>
    </xf>
    <xf numFmtId="0" fontId="21" fillId="7" borderId="7" xfId="0" applyFont="1" applyFill="1" applyBorder="1" applyAlignment="1" applyProtection="1">
      <alignment horizontal="center" vertical="center"/>
      <protection hidden="1"/>
    </xf>
    <xf numFmtId="0" fontId="21" fillId="7" borderId="12" xfId="0" applyFont="1" applyFill="1" applyBorder="1" applyAlignment="1" applyProtection="1">
      <alignment horizontal="center" vertical="center"/>
      <protection hidden="1"/>
    </xf>
    <xf numFmtId="0" fontId="21" fillId="7" borderId="14" xfId="0" applyFont="1" applyFill="1" applyBorder="1" applyAlignment="1" applyProtection="1">
      <alignment horizontal="center" vertical="center"/>
      <protection hidden="1"/>
    </xf>
    <xf numFmtId="0" fontId="18" fillId="7" borderId="18" xfId="0" applyNumberFormat="1" applyFont="1" applyFill="1" applyBorder="1" applyAlignment="1">
      <alignment horizontal="center" vertical="center"/>
    </xf>
    <xf numFmtId="0" fontId="18" fillId="7" borderId="11" xfId="0" applyNumberFormat="1" applyFont="1" applyFill="1" applyBorder="1" applyAlignment="1">
      <alignment horizontal="center" vertical="center"/>
    </xf>
    <xf numFmtId="0" fontId="18" fillId="7" borderId="20" xfId="0" applyNumberFormat="1" applyFont="1" applyFill="1" applyBorder="1" applyAlignment="1">
      <alignment horizontal="center" vertical="center"/>
    </xf>
    <xf numFmtId="0" fontId="18" fillId="7" borderId="13" xfId="0" applyNumberFormat="1" applyFont="1" applyFill="1" applyBorder="1" applyAlignment="1">
      <alignment horizontal="center" vertical="center"/>
    </xf>
    <xf numFmtId="0" fontId="21" fillId="7" borderId="18" xfId="0" applyFont="1" applyFill="1" applyBorder="1" applyAlignment="1">
      <alignment horizontal="center" vertical="center"/>
    </xf>
    <xf numFmtId="0" fontId="21" fillId="7" borderId="11" xfId="0" applyFont="1" applyFill="1" applyBorder="1" applyAlignment="1">
      <alignment horizontal="center" vertical="center"/>
    </xf>
    <xf numFmtId="0" fontId="21" fillId="7" borderId="20" xfId="0" applyFont="1" applyFill="1" applyBorder="1" applyAlignment="1">
      <alignment horizontal="center" vertical="center"/>
    </xf>
    <xf numFmtId="0" fontId="21" fillId="7" borderId="13" xfId="0" applyFont="1" applyFill="1" applyBorder="1" applyAlignment="1">
      <alignment horizontal="center" vertical="center"/>
    </xf>
    <xf numFmtId="0" fontId="21" fillId="7" borderId="21" xfId="0" applyFont="1" applyFill="1" applyBorder="1" applyAlignment="1">
      <alignment horizontal="center" vertical="center"/>
    </xf>
    <xf numFmtId="0" fontId="21" fillId="7" borderId="15" xfId="0" applyFont="1" applyFill="1" applyBorder="1" applyAlignment="1">
      <alignment horizontal="center" vertical="center"/>
    </xf>
    <xf numFmtId="164" fontId="21" fillId="15" borderId="18" xfId="0" applyNumberFormat="1" applyFont="1" applyFill="1" applyBorder="1" applyAlignment="1">
      <alignment horizontal="center" vertical="center"/>
    </xf>
    <xf numFmtId="164" fontId="21" fillId="15" borderId="11" xfId="0" applyNumberFormat="1" applyFont="1" applyFill="1" applyBorder="1" applyAlignment="1">
      <alignment horizontal="center" vertical="center"/>
    </xf>
    <xf numFmtId="164" fontId="21" fillId="15" borderId="20" xfId="0" applyNumberFormat="1" applyFont="1" applyFill="1" applyBorder="1" applyAlignment="1">
      <alignment horizontal="center" vertical="center"/>
    </xf>
    <xf numFmtId="164" fontId="21" fillId="15" borderId="13" xfId="0" applyNumberFormat="1" applyFont="1" applyFill="1" applyBorder="1" applyAlignment="1">
      <alignment horizontal="center" vertical="center"/>
    </xf>
    <xf numFmtId="164" fontId="21" fillId="15" borderId="21" xfId="0" applyNumberFormat="1" applyFont="1" applyFill="1" applyBorder="1" applyAlignment="1">
      <alignment horizontal="center" vertical="center"/>
    </xf>
    <xf numFmtId="164" fontId="21" fillId="15" borderId="15" xfId="0" applyNumberFormat="1" applyFont="1" applyFill="1" applyBorder="1" applyAlignment="1">
      <alignment horizontal="center" vertical="center"/>
    </xf>
    <xf numFmtId="0" fontId="18" fillId="7" borderId="21" xfId="0" applyNumberFormat="1" applyFont="1" applyFill="1" applyBorder="1" applyAlignment="1">
      <alignment horizontal="center" vertical="center"/>
    </xf>
    <xf numFmtId="0" fontId="18" fillId="7" borderId="15" xfId="0" applyNumberFormat="1" applyFont="1" applyFill="1" applyBorder="1" applyAlignment="1">
      <alignment horizontal="center" vertical="center"/>
    </xf>
    <xf numFmtId="0" fontId="13" fillId="7" borderId="18" xfId="0" applyFont="1" applyFill="1" applyBorder="1" applyAlignment="1">
      <alignment horizontal="center" vertical="center"/>
    </xf>
    <xf numFmtId="0" fontId="13" fillId="7" borderId="19" xfId="0" applyFont="1" applyFill="1" applyBorder="1" applyAlignment="1">
      <alignment horizontal="center" vertical="center"/>
    </xf>
    <xf numFmtId="0" fontId="13" fillId="7" borderId="20" xfId="0" applyFont="1" applyFill="1" applyBorder="1" applyAlignment="1">
      <alignment horizontal="center" vertical="center"/>
    </xf>
    <xf numFmtId="0" fontId="13" fillId="7" borderId="0" xfId="0" applyFont="1" applyFill="1" applyBorder="1" applyAlignment="1">
      <alignment horizontal="center" vertical="center"/>
    </xf>
    <xf numFmtId="0" fontId="13" fillId="7" borderId="21" xfId="0" applyFont="1" applyFill="1" applyBorder="1" applyAlignment="1">
      <alignment horizontal="center" vertical="center"/>
    </xf>
    <xf numFmtId="0" fontId="13" fillId="7" borderId="22" xfId="0" applyFont="1" applyFill="1" applyBorder="1" applyAlignment="1">
      <alignment horizontal="center" vertical="center"/>
    </xf>
    <xf numFmtId="0" fontId="13" fillId="2" borderId="0" xfId="0" applyFont="1" applyFill="1" applyAlignment="1" applyProtection="1">
      <alignment horizontal="left" vertical="center"/>
    </xf>
    <xf numFmtId="0" fontId="13" fillId="2" borderId="0" xfId="0" applyFont="1" applyFill="1" applyBorder="1" applyAlignment="1" applyProtection="1">
      <alignment horizontal="left" vertical="center"/>
    </xf>
    <xf numFmtId="0" fontId="13" fillId="2" borderId="0" xfId="0" applyFont="1" applyFill="1" applyBorder="1" applyAlignment="1" applyProtection="1">
      <alignment horizontal="left" vertical="center" wrapText="1"/>
    </xf>
    <xf numFmtId="0" fontId="13" fillId="2" borderId="0" xfId="0" applyFont="1" applyFill="1" applyAlignment="1" applyProtection="1">
      <alignment horizontal="left"/>
    </xf>
    <xf numFmtId="0" fontId="13" fillId="2" borderId="0" xfId="0" applyFont="1" applyFill="1" applyBorder="1" applyAlignment="1" applyProtection="1">
      <alignment horizontal="left"/>
    </xf>
    <xf numFmtId="0" fontId="13" fillId="2" borderId="0" xfId="0" applyFont="1" applyFill="1" applyAlignment="1" applyProtection="1">
      <alignment horizontal="left" vertical="center" wrapText="1"/>
    </xf>
    <xf numFmtId="0" fontId="13" fillId="7" borderId="18" xfId="0" applyFont="1" applyFill="1" applyBorder="1" applyAlignment="1" applyProtection="1">
      <alignment horizontal="left" vertical="top" wrapText="1"/>
      <protection locked="0"/>
    </xf>
    <xf numFmtId="0" fontId="13" fillId="7" borderId="19" xfId="0" applyFont="1" applyFill="1" applyBorder="1" applyAlignment="1" applyProtection="1">
      <alignment horizontal="left" vertical="top"/>
      <protection locked="0"/>
    </xf>
    <xf numFmtId="0" fontId="13" fillId="7" borderId="11" xfId="0" applyFont="1" applyFill="1" applyBorder="1" applyAlignment="1" applyProtection="1">
      <alignment horizontal="left" vertical="top"/>
      <protection locked="0"/>
    </xf>
    <xf numFmtId="0" fontId="13" fillId="7" borderId="20" xfId="0" applyFont="1" applyFill="1" applyBorder="1" applyAlignment="1" applyProtection="1">
      <alignment horizontal="left" vertical="top"/>
      <protection locked="0"/>
    </xf>
    <xf numFmtId="0" fontId="13" fillId="7" borderId="0" xfId="0" applyFont="1" applyFill="1" applyBorder="1" applyAlignment="1" applyProtection="1">
      <alignment horizontal="left" vertical="top"/>
      <protection locked="0"/>
    </xf>
    <xf numFmtId="0" fontId="13" fillId="7" borderId="13" xfId="0" applyFont="1" applyFill="1" applyBorder="1" applyAlignment="1" applyProtection="1">
      <alignment horizontal="left" vertical="top"/>
      <protection locked="0"/>
    </xf>
    <xf numFmtId="0" fontId="13" fillId="7" borderId="21" xfId="0" applyFont="1" applyFill="1" applyBorder="1" applyAlignment="1" applyProtection="1">
      <alignment horizontal="left" vertical="top"/>
      <protection locked="0"/>
    </xf>
    <xf numFmtId="0" fontId="13" fillId="7" borderId="22" xfId="0" applyFont="1" applyFill="1" applyBorder="1" applyAlignment="1" applyProtection="1">
      <alignment horizontal="left" vertical="top"/>
      <protection locked="0"/>
    </xf>
    <xf numFmtId="0" fontId="13" fillId="7" borderId="15" xfId="0" applyFont="1" applyFill="1" applyBorder="1" applyAlignment="1" applyProtection="1">
      <alignment horizontal="left" vertical="top"/>
      <protection locked="0"/>
    </xf>
  </cellXfs>
  <cellStyles count="2">
    <cellStyle name="Hyperlink" xfId="1" builtinId="8"/>
    <cellStyle name="Normal" xfId="0" builtinId="0"/>
  </cellStyles>
  <dxfs count="70">
    <dxf>
      <fill>
        <gradientFill type="path" left="0.5" right="0.5" top="0.5" bottom="0.5">
          <stop position="0">
            <color theme="9" tint="-0.49803155613879818"/>
          </stop>
          <stop position="1">
            <color theme="9" tint="-0.25098422193060094"/>
          </stop>
        </gradientFill>
      </fill>
    </dxf>
    <dxf>
      <fill>
        <gradientFill type="path" left="0.5" right="0.5" top="0.5" bottom="0.5">
          <stop position="0">
            <color theme="0" tint="-0.49803155613879818"/>
          </stop>
          <stop position="1">
            <color theme="0" tint="-0.25098422193060094"/>
          </stop>
        </gradientFill>
      </fill>
    </dxf>
    <dxf>
      <fill>
        <gradientFill type="path" left="0.5" right="0.5" top="0.5" bottom="0.5">
          <stop position="0">
            <color rgb="FFC09200"/>
          </stop>
          <stop position="1">
            <color rgb="FFFFCD2D"/>
          </stop>
        </gradientFill>
      </fill>
    </dxf>
    <dxf>
      <fill>
        <gradientFill type="path" left="0.5" right="0.5" top="0.5" bottom="0.5">
          <stop position="0">
            <color theme="0" tint="-0.49803155613879818"/>
          </stop>
          <stop position="1">
            <color theme="0" tint="-5.0965910824915313E-2"/>
          </stop>
        </gradientFill>
      </fill>
    </dxf>
    <dxf>
      <font>
        <color rgb="FF2B538D"/>
      </font>
      <fill>
        <patternFill>
          <bgColor rgb="FF193053"/>
        </patternFill>
      </fill>
    </dxf>
    <dxf>
      <font>
        <color rgb="FF2B538D"/>
      </font>
      <fill>
        <patternFill>
          <bgColor rgb="FF193053"/>
        </patternFill>
      </fill>
    </dxf>
    <dxf>
      <font>
        <color rgb="FF2B538D"/>
      </font>
      <fill>
        <patternFill>
          <bgColor rgb="FF193053"/>
        </patternFill>
      </fill>
    </dxf>
    <dxf>
      <font>
        <color rgb="FF2B538D"/>
      </font>
      <fill>
        <patternFill>
          <bgColor rgb="FF193053"/>
        </patternFill>
      </fill>
    </dxf>
    <dxf>
      <font>
        <color rgb="FF2B538D"/>
      </font>
      <fill>
        <patternFill>
          <bgColor rgb="FF193053"/>
        </patternFill>
      </fill>
    </dxf>
    <dxf>
      <font>
        <color rgb="FF2B538D"/>
      </font>
      <fill>
        <patternFill>
          <bgColor rgb="FF193053"/>
        </patternFill>
      </fill>
    </dxf>
    <dxf>
      <font>
        <color rgb="FF2B538D"/>
      </font>
      <fill>
        <patternFill>
          <bgColor rgb="FF193053"/>
        </patternFill>
      </fill>
    </dxf>
    <dxf>
      <font>
        <color rgb="FF2B538D"/>
      </font>
      <fill>
        <patternFill>
          <bgColor rgb="FF193053"/>
        </patternFill>
      </fill>
    </dxf>
    <dxf>
      <font>
        <color rgb="FF2B538D"/>
      </font>
    </dxf>
    <dxf>
      <border>
        <bottom style="thin">
          <color theme="0"/>
        </bottom>
      </border>
    </dxf>
    <dxf>
      <border>
        <right style="thin">
          <color theme="0"/>
        </right>
        <bottom style="thin">
          <color theme="0"/>
        </bottom>
      </border>
    </dxf>
    <dxf>
      <font>
        <color theme="0"/>
      </font>
    </dxf>
    <dxf>
      <font>
        <color rgb="FF2B538D"/>
      </font>
      <fill>
        <patternFill>
          <bgColor rgb="FF22406E"/>
        </patternFill>
      </fill>
      <border>
        <left style="thin">
          <color rgb="FFCFCFCF"/>
        </left>
        <right style="thin">
          <color rgb="FFCFCFCF"/>
        </right>
        <top style="thin">
          <color rgb="FFCFCFCF"/>
        </top>
        <bottom style="thin">
          <color rgb="FFCFCFCF"/>
        </bottom>
      </border>
    </dxf>
    <dxf>
      <font>
        <color rgb="FF2B538D"/>
      </font>
    </dxf>
    <dxf>
      <font>
        <color rgb="FF2B538D"/>
      </font>
    </dxf>
    <dxf>
      <font>
        <color rgb="FF2B538D"/>
      </font>
      <fill>
        <patternFill>
          <bgColor rgb="FF22406E"/>
        </patternFill>
      </fill>
      <border>
        <left style="thin">
          <color rgb="FFCFCFCF"/>
        </left>
        <right style="thin">
          <color rgb="FFCFCFCF"/>
        </right>
        <top style="thin">
          <color rgb="FFCFCFCF"/>
        </top>
        <bottom style="thin">
          <color rgb="FFCFCFCF"/>
        </bottom>
      </border>
    </dxf>
    <dxf>
      <font>
        <color theme="0"/>
      </font>
    </dxf>
    <dxf>
      <font>
        <color rgb="FF2B538D"/>
      </font>
    </dxf>
    <dxf>
      <font>
        <color rgb="FF2B538D"/>
      </font>
      <fill>
        <patternFill>
          <bgColor rgb="FF22406E"/>
        </patternFill>
      </fill>
      <border>
        <left style="thin">
          <color rgb="FFCFCFCF"/>
        </left>
        <right style="thin">
          <color rgb="FFCFCFCF"/>
        </right>
        <top style="thin">
          <color rgb="FFCFCFCF"/>
        </top>
        <bottom style="thin">
          <color rgb="FFCFCFCF"/>
        </bottom>
      </border>
    </dxf>
    <dxf>
      <font>
        <color theme="0"/>
      </font>
    </dxf>
    <dxf>
      <font>
        <color rgb="FF2B538D"/>
      </font>
    </dxf>
    <dxf>
      <font>
        <color rgb="FF2B538D"/>
      </font>
      <fill>
        <patternFill>
          <bgColor rgb="FF22406E"/>
        </patternFill>
      </fill>
      <border>
        <left style="thin">
          <color rgb="FFCFCFCF"/>
        </left>
        <right style="thin">
          <color rgb="FFCFCFCF"/>
        </right>
        <top style="thin">
          <color rgb="FFCFCFCF"/>
        </top>
        <bottom style="thin">
          <color rgb="FFCFCFCF"/>
        </bottom>
      </border>
    </dxf>
    <dxf>
      <font>
        <color rgb="FF2B538D"/>
      </font>
      <fill>
        <patternFill>
          <bgColor rgb="FF22406E"/>
        </patternFill>
      </fill>
      <border>
        <left style="thin">
          <color rgb="FFCFCFCF"/>
        </left>
        <right style="thin">
          <color rgb="FFCFCFCF"/>
        </right>
        <top style="thin">
          <color rgb="FFCFCFCF"/>
        </top>
        <bottom style="thin">
          <color rgb="FFCFCFCF"/>
        </bottom>
      </border>
    </dxf>
    <dxf>
      <font>
        <color rgb="FF2B538D"/>
      </font>
      <fill>
        <patternFill>
          <bgColor rgb="FF22406E"/>
        </patternFill>
      </fill>
      <border>
        <left style="thin">
          <color rgb="FFCFCFCF"/>
        </left>
        <right style="thin">
          <color rgb="FFCFCFCF"/>
        </right>
        <top style="thin">
          <color rgb="FFCFCFCF"/>
        </top>
        <bottom style="thin">
          <color rgb="FFCFCFCF"/>
        </bottom>
      </border>
    </dxf>
    <dxf>
      <font>
        <color rgb="FF2B538D"/>
      </font>
    </dxf>
    <dxf>
      <font>
        <color rgb="FF2B538D"/>
      </font>
    </dxf>
    <dxf>
      <font>
        <color theme="0"/>
      </font>
    </dxf>
    <dxf>
      <font>
        <color rgb="FF2B538D"/>
      </font>
    </dxf>
    <dxf>
      <font>
        <color rgb="FF2B538D"/>
      </font>
      <fill>
        <patternFill>
          <bgColor rgb="FF22406E"/>
        </patternFill>
      </fill>
      <border>
        <left style="thin">
          <color rgb="FFCFCFCF"/>
        </left>
        <right style="thin">
          <color rgb="FFCFCFCF"/>
        </right>
        <top style="thin">
          <color rgb="FFCFCFCF"/>
        </top>
        <bottom style="thin">
          <color rgb="FFCFCFCF"/>
        </bottom>
      </border>
    </dxf>
    <dxf>
      <font>
        <color theme="0"/>
      </font>
    </dxf>
    <dxf>
      <font>
        <color rgb="FF2B538D"/>
      </font>
    </dxf>
    <dxf>
      <font>
        <color rgb="FF2B538D"/>
      </font>
      <fill>
        <patternFill>
          <bgColor rgb="FF22406E"/>
        </patternFill>
      </fill>
      <border>
        <left style="thin">
          <color rgb="FFCFCFCF"/>
        </left>
        <right style="thin">
          <color rgb="FFCFCFCF"/>
        </right>
        <top style="thin">
          <color rgb="FFCFCFCF"/>
        </top>
        <bottom style="thin">
          <color rgb="FFCFCFCF"/>
        </bottom>
      </border>
    </dxf>
    <dxf>
      <font>
        <color rgb="FF2B538D"/>
      </font>
      <fill>
        <patternFill>
          <bgColor rgb="FF22406E"/>
        </patternFill>
      </fill>
      <border>
        <left style="thin">
          <color rgb="FFCFCFCF"/>
        </left>
        <right style="thin">
          <color rgb="FFCFCFCF"/>
        </right>
        <top style="thin">
          <color rgb="FFCFCFCF"/>
        </top>
        <bottom style="thin">
          <color rgb="FFCFCFCF"/>
        </bottom>
      </border>
    </dxf>
    <dxf>
      <font>
        <color rgb="FF2B538D"/>
      </font>
      <fill>
        <patternFill>
          <bgColor rgb="FF22406E"/>
        </patternFill>
      </fill>
      <border>
        <left style="thin">
          <color rgb="FFCFCFCF"/>
        </left>
        <right style="thin">
          <color rgb="FFCFCFCF"/>
        </right>
        <top style="thin">
          <color rgb="FFCFCFCF"/>
        </top>
        <bottom style="thin">
          <color rgb="FFCFCFCF"/>
        </bottom>
      </border>
    </dxf>
    <dxf>
      <font>
        <color rgb="FF2B538D"/>
      </font>
      <fill>
        <patternFill>
          <bgColor rgb="FF22406E"/>
        </patternFill>
      </fill>
      <border>
        <left style="thin">
          <color rgb="FFCFCFCF"/>
        </left>
        <right style="thin">
          <color rgb="FFCFCFCF"/>
        </right>
        <top style="thin">
          <color rgb="FFCFCFCF"/>
        </top>
        <bottom style="thin">
          <color rgb="FFCFCFCF"/>
        </bottom>
      </border>
    </dxf>
    <dxf>
      <font>
        <color rgb="FF2B538D"/>
      </font>
      <fill>
        <patternFill>
          <bgColor rgb="FF22406E"/>
        </patternFill>
      </fill>
      <border>
        <left style="thin">
          <color rgb="FFCFCFCF"/>
        </left>
        <right style="thin">
          <color rgb="FFCFCFCF"/>
        </right>
        <top style="thin">
          <color rgb="FFCFCFCF"/>
        </top>
        <bottom style="thin">
          <color rgb="FFCFCFCF"/>
        </bottom>
      </border>
    </dxf>
    <dxf>
      <font>
        <color rgb="FF2B538D"/>
      </font>
      <fill>
        <patternFill>
          <bgColor rgb="FF22406E"/>
        </patternFill>
      </fill>
      <border>
        <left style="thin">
          <color rgb="FFCFCFCF"/>
        </left>
        <right style="thin">
          <color rgb="FFCFCFCF"/>
        </right>
        <top style="thin">
          <color rgb="FFCFCFCF"/>
        </top>
        <bottom style="thin">
          <color rgb="FFCFCFCF"/>
        </bottom>
      </border>
    </dxf>
    <dxf>
      <font>
        <color rgb="FF2B538D"/>
      </font>
      <fill>
        <patternFill>
          <bgColor rgb="FF22406E"/>
        </patternFill>
      </fill>
      <border>
        <left style="thin">
          <color rgb="FFCFCFCF"/>
        </left>
        <right style="thin">
          <color rgb="FFCFCFCF"/>
        </right>
        <top style="thin">
          <color rgb="FFCFCFCF"/>
        </top>
        <bottom style="thin">
          <color rgb="FFCFCFCF"/>
        </bottom>
      </border>
    </dxf>
    <dxf>
      <font>
        <color rgb="FF2B538D"/>
      </font>
      <fill>
        <patternFill>
          <bgColor rgb="FF22406E"/>
        </patternFill>
      </fill>
      <border>
        <left style="thin">
          <color rgb="FFCFCFCF"/>
        </left>
        <right style="thin">
          <color rgb="FFCFCFCF"/>
        </right>
        <top style="thin">
          <color rgb="FFCFCFCF"/>
        </top>
        <bottom style="thin">
          <color rgb="FFCFCFCF"/>
        </bottom>
      </border>
    </dxf>
    <dxf>
      <font>
        <color rgb="FF2B538D"/>
      </font>
      <fill>
        <patternFill>
          <bgColor rgb="FF22406E"/>
        </patternFill>
      </fill>
      <border>
        <left style="thin">
          <color rgb="FFCFCFCF"/>
        </left>
        <right style="thin">
          <color rgb="FFCFCFCF"/>
        </right>
        <top style="thin">
          <color rgb="FFCFCFCF"/>
        </top>
        <bottom style="thin">
          <color rgb="FFCFCFCF"/>
        </bottom>
      </border>
    </dxf>
    <dxf>
      <font>
        <color rgb="FF2B538D"/>
      </font>
      <fill>
        <patternFill>
          <bgColor rgb="FF22406E"/>
        </patternFill>
      </fill>
      <border>
        <left style="thin">
          <color rgb="FFCFCFCF"/>
        </left>
        <right style="thin">
          <color rgb="FFCFCFCF"/>
        </right>
        <top style="thin">
          <color rgb="FFCFCFCF"/>
        </top>
        <bottom style="thin">
          <color rgb="FFCFCFCF"/>
        </bottom>
      </border>
    </dxf>
    <dxf>
      <font>
        <color theme="0"/>
      </font>
    </dxf>
    <dxf>
      <font>
        <color rgb="FF2B538D"/>
      </font>
    </dxf>
    <dxf>
      <font>
        <color rgb="FF2B538D"/>
      </font>
      <fill>
        <patternFill>
          <bgColor rgb="FF22406E"/>
        </patternFill>
      </fill>
      <border>
        <left style="thin">
          <color rgb="FFCFCFCF"/>
        </left>
        <right style="thin">
          <color rgb="FFCFCFCF"/>
        </right>
        <top style="thin">
          <color rgb="FFCFCFCF"/>
        </top>
        <bottom style="thin">
          <color rgb="FFCFCFCF"/>
        </bottom>
      </border>
    </dxf>
    <dxf>
      <font>
        <color rgb="FF2B538D"/>
      </font>
      <fill>
        <patternFill>
          <bgColor rgb="FF22406E"/>
        </patternFill>
      </fill>
      <border>
        <left style="thin">
          <color rgb="FFCFCFCF"/>
        </left>
        <right style="thin">
          <color rgb="FFCFCFCF"/>
        </right>
        <top style="thin">
          <color rgb="FFCFCFCF"/>
        </top>
        <bottom style="thin">
          <color rgb="FFCFCFCF"/>
        </bottom>
      </border>
    </dxf>
    <dxf>
      <font>
        <color rgb="FF2B538D"/>
      </font>
      <fill>
        <patternFill>
          <bgColor rgb="FF22406E"/>
        </patternFill>
      </fill>
      <border>
        <left style="thin">
          <color rgb="FFCFCFCF"/>
        </left>
        <right style="thin">
          <color rgb="FFCFCFCF"/>
        </right>
        <top style="thin">
          <color rgb="FFCFCFCF"/>
        </top>
        <bottom style="thin">
          <color rgb="FFCFCFCF"/>
        </bottom>
      </border>
    </dxf>
    <dxf>
      <font>
        <color rgb="FF2B538D"/>
      </font>
      <fill>
        <patternFill>
          <bgColor rgb="FF22406E"/>
        </patternFill>
      </fill>
      <border>
        <left style="thin">
          <color rgb="FFCFCFCF"/>
        </left>
        <right style="thin">
          <color rgb="FFCFCFCF"/>
        </right>
        <top style="thin">
          <color rgb="FFCFCFCF"/>
        </top>
        <bottom style="thin">
          <color rgb="FFCFCFCF"/>
        </bottom>
      </border>
    </dxf>
    <dxf>
      <font>
        <color theme="0"/>
      </font>
    </dxf>
    <dxf>
      <font>
        <color rgb="FF2B538D"/>
      </font>
    </dxf>
    <dxf>
      <font>
        <color rgb="FF2B538D"/>
      </font>
    </dxf>
    <dxf>
      <font>
        <color rgb="FF2B538D"/>
      </font>
      <fill>
        <patternFill>
          <bgColor rgb="FF22406E"/>
        </patternFill>
      </fill>
      <border>
        <left style="thin">
          <color rgb="FFCFCFCF"/>
        </left>
        <right style="thin">
          <color rgb="FFCFCFCF"/>
        </right>
        <top style="thin">
          <color rgb="FFCFCFCF"/>
        </top>
        <bottom style="thin">
          <color rgb="FFCFCFCF"/>
        </bottom>
      </border>
    </dxf>
    <dxf>
      <font>
        <strike val="0"/>
        <color rgb="FF2B538D"/>
      </font>
      <fill>
        <patternFill>
          <bgColor rgb="FF22406E"/>
        </patternFill>
      </fill>
      <border>
        <left style="thin">
          <color rgb="FFCFCFCF"/>
        </left>
        <right style="thin">
          <color rgb="FFCFCFCF"/>
        </right>
        <top style="thin">
          <color rgb="FFCFCFCF"/>
        </top>
        <bottom style="thin">
          <color rgb="FFCFCFCF"/>
        </bottom>
      </border>
    </dxf>
    <dxf>
      <font>
        <strike val="0"/>
        <color rgb="FF2B538D"/>
      </font>
      <fill>
        <patternFill>
          <bgColor rgb="FF22406E"/>
        </patternFill>
      </fill>
      <border>
        <left style="thin">
          <color rgb="FFCFCFCF"/>
        </left>
        <right style="thin">
          <color rgb="FFCFCFCF"/>
        </right>
        <top style="thin">
          <color rgb="FFCFCFCF"/>
        </top>
        <bottom style="thin">
          <color rgb="FFCFCFCF"/>
        </bottom>
      </border>
    </dxf>
    <dxf>
      <font>
        <strike val="0"/>
        <color rgb="FF2B538D"/>
      </font>
      <fill>
        <patternFill>
          <bgColor rgb="FF22406E"/>
        </patternFill>
      </fill>
      <border>
        <left style="thin">
          <color rgb="FFCFCFCF"/>
        </left>
        <right style="thin">
          <color rgb="FFCFCFCF"/>
        </right>
        <top style="thin">
          <color rgb="FFCFCFCF"/>
        </top>
        <bottom style="thin">
          <color rgb="FFCFCFCF"/>
        </bottom>
      </border>
    </dxf>
    <dxf>
      <font>
        <strike val="0"/>
        <color rgb="FF2B538D"/>
      </font>
      <fill>
        <patternFill>
          <bgColor rgb="FF22406E"/>
        </patternFill>
      </fill>
      <border>
        <left style="thin">
          <color rgb="FFCFCFCF"/>
        </left>
        <right style="thin">
          <color rgb="FFCFCFCF"/>
        </right>
        <top style="thin">
          <color rgb="FFCFCFCF"/>
        </top>
        <bottom style="thin">
          <color rgb="FFCFCFCF"/>
        </bottom>
      </border>
    </dxf>
    <dxf>
      <font>
        <strike val="0"/>
        <color rgb="FF2B538D"/>
      </font>
      <fill>
        <patternFill>
          <bgColor rgb="FF22406E"/>
        </patternFill>
      </fill>
      <border>
        <left style="thin">
          <color rgb="FFCFCFCF"/>
        </left>
        <right style="thin">
          <color rgb="FFCFCFCF"/>
        </right>
        <top style="thin">
          <color rgb="FFCFCFCF"/>
        </top>
        <bottom style="thin">
          <color rgb="FFCFCFCF"/>
        </bottom>
      </border>
    </dxf>
    <dxf>
      <font>
        <strike val="0"/>
        <color rgb="FF2B538D"/>
      </font>
      <fill>
        <patternFill>
          <bgColor rgb="FF22406E"/>
        </patternFill>
      </fill>
      <border>
        <left style="thin">
          <color rgb="FFCFCFCF"/>
        </left>
        <right style="thin">
          <color rgb="FFCFCFCF"/>
        </right>
        <top style="thin">
          <color rgb="FFCFCFCF"/>
        </top>
        <bottom style="thin">
          <color rgb="FFCFCFCF"/>
        </bottom>
      </border>
    </dxf>
    <dxf>
      <font>
        <color theme="0"/>
      </font>
    </dxf>
    <dxf>
      <font>
        <color theme="0"/>
      </font>
    </dxf>
    <dxf>
      <font>
        <color theme="0"/>
      </font>
    </dxf>
    <dxf>
      <font>
        <color rgb="FF2B538D"/>
      </font>
    </dxf>
    <dxf>
      <font>
        <color rgb="FF2B538D"/>
      </font>
    </dxf>
    <dxf>
      <font>
        <color rgb="FF2B538D"/>
      </font>
    </dxf>
    <dxf>
      <font>
        <strike val="0"/>
        <color rgb="FF2B538D"/>
      </font>
      <fill>
        <patternFill>
          <bgColor rgb="FF22406E"/>
        </patternFill>
      </fill>
      <border>
        <left style="thin">
          <color rgb="FFCFCFCF"/>
        </left>
        <right style="thin">
          <color rgb="FFCFCFCF"/>
        </right>
        <top style="thin">
          <color rgb="FFCFCFCF"/>
        </top>
        <bottom style="thin">
          <color rgb="FFCFCFCF"/>
        </bottom>
      </border>
    </dxf>
    <dxf>
      <font>
        <strike val="0"/>
        <color rgb="FF2B538D"/>
      </font>
      <fill>
        <patternFill>
          <bgColor rgb="FF22406E"/>
        </patternFill>
      </fill>
      <border>
        <left style="thin">
          <color rgb="FFCFCFCF"/>
        </left>
        <right style="thin">
          <color rgb="FFCFCFCF"/>
        </right>
        <top style="thin">
          <color rgb="FFCFCFCF"/>
        </top>
        <bottom style="thin">
          <color rgb="FFCFCFCF"/>
        </bottom>
      </border>
    </dxf>
    <dxf>
      <font>
        <strike val="0"/>
        <color rgb="FF2B538D"/>
      </font>
      <fill>
        <patternFill>
          <bgColor rgb="FF22406E"/>
        </patternFill>
      </fill>
      <border>
        <left style="thin">
          <color rgb="FFCFCFCF"/>
        </left>
        <right style="thin">
          <color rgb="FFCFCFCF"/>
        </right>
        <top style="thin">
          <color rgb="FFCFCFCF"/>
        </top>
        <bottom style="thin">
          <color rgb="FFCFCFCF"/>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ustainability.yale.edu/" TargetMode="External"/><Relationship Id="rId1" Type="http://schemas.openxmlformats.org/officeDocument/2006/relationships/image" Target="../media/image1.jpeg"/><Relationship Id="rId4" Type="http://schemas.openxmlformats.org/officeDocument/2006/relationships/hyperlink" Target="http://sustainability.yale.edu/green-event-certification/additional-resources"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ustainability.yale.edu/" TargetMode="Externa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ustainability.yale.edu/" TargetMode="External"/><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ustainability.yale.edu/"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ustainability.yale.edu/"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ustainability.yale.edu/"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ustainability.yale.edu/"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ustainability.yale.edu/"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ustainability.yale.edu/" TargetMode="Externa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ustainability.yale.edu/" TargetMode="Externa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ustainability.yale.edu/" TargetMode="Externa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ustainability.yale.edu/"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5</xdr:col>
      <xdr:colOff>1285875</xdr:colOff>
      <xdr:row>3</xdr:row>
      <xdr:rowOff>0</xdr:rowOff>
    </xdr:to>
    <xdr:pic>
      <xdr:nvPicPr>
        <xdr:cNvPr id="12837" name="Picture 7" descr="Yale Green Event Certification.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0075" y="295275"/>
          <a:ext cx="5600700" cy="800100"/>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4</xdr:col>
      <xdr:colOff>200025</xdr:colOff>
      <xdr:row>1</xdr:row>
      <xdr:rowOff>0</xdr:rowOff>
    </xdr:to>
    <xdr:pic>
      <xdr:nvPicPr>
        <xdr:cNvPr id="12838" name="Picture 13" descr="Picture10.jpg">
          <a:hlinkClick xmlns:r="http://schemas.openxmlformats.org/officeDocument/2006/relationships" r:id="rId2"/>
        </xdr:cNvPr>
        <xdr:cNvPicPr>
          <a:picLocks noChangeAspect="1"/>
        </xdr:cNvPicPr>
      </xdr:nvPicPr>
      <xdr:blipFill>
        <a:blip xmlns:r="http://schemas.openxmlformats.org/officeDocument/2006/relationships" r:embed="rId3" cstate="print"/>
        <a:srcRect/>
        <a:stretch>
          <a:fillRect/>
        </a:stretch>
      </xdr:blipFill>
      <xdr:spPr bwMode="auto">
        <a:xfrm>
          <a:off x="600075" y="0"/>
          <a:ext cx="2171700" cy="219075"/>
        </a:xfrm>
        <a:prstGeom prst="rect">
          <a:avLst/>
        </a:prstGeom>
        <a:noFill/>
        <a:ln w="9525">
          <a:noFill/>
          <a:miter lim="800000"/>
          <a:headEnd/>
          <a:tailEnd/>
        </a:ln>
      </xdr:spPr>
    </xdr:pic>
    <xdr:clientData/>
  </xdr:twoCellAnchor>
  <xdr:twoCellAnchor>
    <xdr:from>
      <xdr:col>5</xdr:col>
      <xdr:colOff>2114550</xdr:colOff>
      <xdr:row>16</xdr:row>
      <xdr:rowOff>95251</xdr:rowOff>
    </xdr:from>
    <xdr:to>
      <xdr:col>5</xdr:col>
      <xdr:colOff>3105150</xdr:colOff>
      <xdr:row>17</xdr:row>
      <xdr:rowOff>57151</xdr:rowOff>
    </xdr:to>
    <xdr:sp macro="" textlink="">
      <xdr:nvSpPr>
        <xdr:cNvPr id="5" name="Rectangle 4">
          <a:hlinkClick xmlns:r="http://schemas.openxmlformats.org/officeDocument/2006/relationships" r:id="rId4"/>
        </xdr:cNvPr>
        <xdr:cNvSpPr/>
      </xdr:nvSpPr>
      <xdr:spPr>
        <a:xfrm>
          <a:off x="2876550" y="5153026"/>
          <a:ext cx="990600"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sv-SE"/>
        </a:p>
      </xdr:txBody>
    </xdr:sp>
    <xdr:clientData/>
  </xdr:twoCellAnchor>
  <xdr:twoCellAnchor>
    <xdr:from>
      <xdr:col>3</xdr:col>
      <xdr:colOff>1676400</xdr:colOff>
      <xdr:row>16</xdr:row>
      <xdr:rowOff>85725</xdr:rowOff>
    </xdr:from>
    <xdr:to>
      <xdr:col>4</xdr:col>
      <xdr:colOff>704850</xdr:colOff>
      <xdr:row>17</xdr:row>
      <xdr:rowOff>38100</xdr:rowOff>
    </xdr:to>
    <xdr:sp macro="" textlink="">
      <xdr:nvSpPr>
        <xdr:cNvPr id="6" name="Rectangle 5">
          <a:hlinkClick xmlns:r="http://schemas.openxmlformats.org/officeDocument/2006/relationships" r:id="rId4"/>
        </xdr:cNvPr>
        <xdr:cNvSpPr/>
      </xdr:nvSpPr>
      <xdr:spPr>
        <a:xfrm>
          <a:off x="2438400" y="4514850"/>
          <a:ext cx="838200"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sv-SE"/>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7</xdr:col>
      <xdr:colOff>0</xdr:colOff>
      <xdr:row>3</xdr:row>
      <xdr:rowOff>0</xdr:rowOff>
    </xdr:to>
    <xdr:pic>
      <xdr:nvPicPr>
        <xdr:cNvPr id="3881" name="Picture 3" descr="Yale Green Event Certification.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0075" y="295275"/>
          <a:ext cx="5600700" cy="800100"/>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4</xdr:col>
      <xdr:colOff>228600</xdr:colOff>
      <xdr:row>1</xdr:row>
      <xdr:rowOff>0</xdr:rowOff>
    </xdr:to>
    <xdr:pic>
      <xdr:nvPicPr>
        <xdr:cNvPr id="3882" name="Picture 4" descr="Picture10.jpg">
          <a:hlinkClick xmlns:r="http://schemas.openxmlformats.org/officeDocument/2006/relationships" r:id="rId2"/>
        </xdr:cNvPr>
        <xdr:cNvPicPr>
          <a:picLocks noChangeAspect="1"/>
        </xdr:cNvPicPr>
      </xdr:nvPicPr>
      <xdr:blipFill>
        <a:blip xmlns:r="http://schemas.openxmlformats.org/officeDocument/2006/relationships" r:embed="rId3" cstate="print"/>
        <a:srcRect/>
        <a:stretch>
          <a:fillRect/>
        </a:stretch>
      </xdr:blipFill>
      <xdr:spPr bwMode="auto">
        <a:xfrm>
          <a:off x="600075" y="0"/>
          <a:ext cx="2171700" cy="2190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6</xdr:col>
      <xdr:colOff>285750</xdr:colOff>
      <xdr:row>3</xdr:row>
      <xdr:rowOff>0</xdr:rowOff>
    </xdr:to>
    <xdr:pic>
      <xdr:nvPicPr>
        <xdr:cNvPr id="14443" name="Picture 3" descr="Yale Green Event Certification.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0075" y="295275"/>
          <a:ext cx="5600700" cy="800100"/>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2171700</xdr:colOff>
      <xdr:row>1</xdr:row>
      <xdr:rowOff>0</xdr:rowOff>
    </xdr:to>
    <xdr:pic>
      <xdr:nvPicPr>
        <xdr:cNvPr id="14444" name="Picture 4" descr="Picture10.jpg">
          <a:hlinkClick xmlns:r="http://schemas.openxmlformats.org/officeDocument/2006/relationships" r:id="rId2"/>
        </xdr:cNvPr>
        <xdr:cNvPicPr>
          <a:picLocks noChangeAspect="1"/>
        </xdr:cNvPicPr>
      </xdr:nvPicPr>
      <xdr:blipFill>
        <a:blip xmlns:r="http://schemas.openxmlformats.org/officeDocument/2006/relationships" r:embed="rId3" cstate="print"/>
        <a:srcRect/>
        <a:stretch>
          <a:fillRect/>
        </a:stretch>
      </xdr:blipFill>
      <xdr:spPr bwMode="auto">
        <a:xfrm>
          <a:off x="600075" y="0"/>
          <a:ext cx="2171700" cy="2190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7</xdr:col>
      <xdr:colOff>0</xdr:colOff>
      <xdr:row>3</xdr:row>
      <xdr:rowOff>0</xdr:rowOff>
    </xdr:to>
    <xdr:pic>
      <xdr:nvPicPr>
        <xdr:cNvPr id="12115" name="Picture 3" descr="Yale Green Event Certification.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0075" y="295275"/>
          <a:ext cx="5600700" cy="800100"/>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3</xdr:col>
      <xdr:colOff>1562100</xdr:colOff>
      <xdr:row>1</xdr:row>
      <xdr:rowOff>0</xdr:rowOff>
    </xdr:to>
    <xdr:pic>
      <xdr:nvPicPr>
        <xdr:cNvPr id="12116" name="Picture 4" descr="Picture10.jpg">
          <a:hlinkClick xmlns:r="http://schemas.openxmlformats.org/officeDocument/2006/relationships" r:id="rId2"/>
        </xdr:cNvPr>
        <xdr:cNvPicPr>
          <a:picLocks noChangeAspect="1"/>
        </xdr:cNvPicPr>
      </xdr:nvPicPr>
      <xdr:blipFill>
        <a:blip xmlns:r="http://schemas.openxmlformats.org/officeDocument/2006/relationships" r:embed="rId3" cstate="print"/>
        <a:srcRect/>
        <a:stretch>
          <a:fillRect/>
        </a:stretch>
      </xdr:blipFill>
      <xdr:spPr bwMode="auto">
        <a:xfrm>
          <a:off x="600075" y="0"/>
          <a:ext cx="2171700" cy="2190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6</xdr:col>
      <xdr:colOff>0</xdr:colOff>
      <xdr:row>3</xdr:row>
      <xdr:rowOff>0</xdr:rowOff>
    </xdr:to>
    <xdr:pic>
      <xdr:nvPicPr>
        <xdr:cNvPr id="2895" name="Picture 3" descr="Yale Green Event Certification.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0075" y="295275"/>
          <a:ext cx="5600700" cy="800100"/>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4</xdr:col>
      <xdr:colOff>228600</xdr:colOff>
      <xdr:row>1</xdr:row>
      <xdr:rowOff>0</xdr:rowOff>
    </xdr:to>
    <xdr:pic>
      <xdr:nvPicPr>
        <xdr:cNvPr id="2896" name="Picture 6" descr="Picture10.jpg">
          <a:hlinkClick xmlns:r="http://schemas.openxmlformats.org/officeDocument/2006/relationships" r:id="rId2"/>
        </xdr:cNvPr>
        <xdr:cNvPicPr>
          <a:picLocks noChangeAspect="1"/>
        </xdr:cNvPicPr>
      </xdr:nvPicPr>
      <xdr:blipFill>
        <a:blip xmlns:r="http://schemas.openxmlformats.org/officeDocument/2006/relationships" r:embed="rId3" cstate="print"/>
        <a:srcRect/>
        <a:stretch>
          <a:fillRect/>
        </a:stretch>
      </xdr:blipFill>
      <xdr:spPr bwMode="auto">
        <a:xfrm>
          <a:off x="600075" y="0"/>
          <a:ext cx="2171700" cy="219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6</xdr:col>
      <xdr:colOff>0</xdr:colOff>
      <xdr:row>3</xdr:row>
      <xdr:rowOff>0</xdr:rowOff>
    </xdr:to>
    <xdr:pic>
      <xdr:nvPicPr>
        <xdr:cNvPr id="13440" name="Picture 3" descr="Yale Green Event Certification.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0075" y="295275"/>
          <a:ext cx="5600700" cy="800100"/>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4</xdr:col>
      <xdr:colOff>228600</xdr:colOff>
      <xdr:row>1</xdr:row>
      <xdr:rowOff>0</xdr:rowOff>
    </xdr:to>
    <xdr:pic>
      <xdr:nvPicPr>
        <xdr:cNvPr id="13441" name="Picture 4" descr="Picture10.jpg">
          <a:hlinkClick xmlns:r="http://schemas.openxmlformats.org/officeDocument/2006/relationships" r:id="rId2"/>
        </xdr:cNvPr>
        <xdr:cNvPicPr>
          <a:picLocks noChangeAspect="1"/>
        </xdr:cNvPicPr>
      </xdr:nvPicPr>
      <xdr:blipFill>
        <a:blip xmlns:r="http://schemas.openxmlformats.org/officeDocument/2006/relationships" r:embed="rId3" cstate="print"/>
        <a:srcRect/>
        <a:stretch>
          <a:fillRect/>
        </a:stretch>
      </xdr:blipFill>
      <xdr:spPr bwMode="auto">
        <a:xfrm>
          <a:off x="600075" y="0"/>
          <a:ext cx="2171700" cy="219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6</xdr:col>
      <xdr:colOff>0</xdr:colOff>
      <xdr:row>3</xdr:row>
      <xdr:rowOff>0</xdr:rowOff>
    </xdr:to>
    <xdr:pic>
      <xdr:nvPicPr>
        <xdr:cNvPr id="5074" name="Picture 3" descr="Yale Green Event Certification.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0075" y="295275"/>
          <a:ext cx="5600700" cy="800100"/>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4</xdr:col>
      <xdr:colOff>228600</xdr:colOff>
      <xdr:row>1</xdr:row>
      <xdr:rowOff>0</xdr:rowOff>
    </xdr:to>
    <xdr:pic>
      <xdr:nvPicPr>
        <xdr:cNvPr id="5075" name="Picture 4" descr="Picture10.jpg">
          <a:hlinkClick xmlns:r="http://schemas.openxmlformats.org/officeDocument/2006/relationships" r:id="rId2"/>
        </xdr:cNvPr>
        <xdr:cNvPicPr>
          <a:picLocks noChangeAspect="1"/>
        </xdr:cNvPicPr>
      </xdr:nvPicPr>
      <xdr:blipFill>
        <a:blip xmlns:r="http://schemas.openxmlformats.org/officeDocument/2006/relationships" r:embed="rId3" cstate="print"/>
        <a:srcRect/>
        <a:stretch>
          <a:fillRect/>
        </a:stretch>
      </xdr:blipFill>
      <xdr:spPr bwMode="auto">
        <a:xfrm>
          <a:off x="600075" y="0"/>
          <a:ext cx="2171700" cy="2190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6</xdr:col>
      <xdr:colOff>0</xdr:colOff>
      <xdr:row>3</xdr:row>
      <xdr:rowOff>0</xdr:rowOff>
    </xdr:to>
    <xdr:pic>
      <xdr:nvPicPr>
        <xdr:cNvPr id="6132" name="Picture 3" descr="Yale Green Event Certification.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0075" y="295275"/>
          <a:ext cx="5600700" cy="800100"/>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4</xdr:col>
      <xdr:colOff>228600</xdr:colOff>
      <xdr:row>1</xdr:row>
      <xdr:rowOff>0</xdr:rowOff>
    </xdr:to>
    <xdr:pic>
      <xdr:nvPicPr>
        <xdr:cNvPr id="6133" name="Picture 4" descr="Picture10.jpg">
          <a:hlinkClick xmlns:r="http://schemas.openxmlformats.org/officeDocument/2006/relationships" r:id="rId2"/>
        </xdr:cNvPr>
        <xdr:cNvPicPr>
          <a:picLocks noChangeAspect="1"/>
        </xdr:cNvPicPr>
      </xdr:nvPicPr>
      <xdr:blipFill>
        <a:blip xmlns:r="http://schemas.openxmlformats.org/officeDocument/2006/relationships" r:embed="rId3" cstate="print"/>
        <a:srcRect/>
        <a:stretch>
          <a:fillRect/>
        </a:stretch>
      </xdr:blipFill>
      <xdr:spPr bwMode="auto">
        <a:xfrm>
          <a:off x="600075" y="0"/>
          <a:ext cx="2171700" cy="2190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6</xdr:col>
      <xdr:colOff>0</xdr:colOff>
      <xdr:row>2</xdr:row>
      <xdr:rowOff>800100</xdr:rowOff>
    </xdr:to>
    <xdr:pic>
      <xdr:nvPicPr>
        <xdr:cNvPr id="6985" name="Picture 3" descr="Yale Green Event Certification.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0075" y="295275"/>
          <a:ext cx="5600700" cy="800100"/>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4</xdr:col>
      <xdr:colOff>228600</xdr:colOff>
      <xdr:row>1</xdr:row>
      <xdr:rowOff>0</xdr:rowOff>
    </xdr:to>
    <xdr:pic>
      <xdr:nvPicPr>
        <xdr:cNvPr id="6986" name="Picture 4" descr="Picture10.jpg">
          <a:hlinkClick xmlns:r="http://schemas.openxmlformats.org/officeDocument/2006/relationships" r:id="rId2"/>
        </xdr:cNvPr>
        <xdr:cNvPicPr>
          <a:picLocks noChangeAspect="1"/>
        </xdr:cNvPicPr>
      </xdr:nvPicPr>
      <xdr:blipFill>
        <a:blip xmlns:r="http://schemas.openxmlformats.org/officeDocument/2006/relationships" r:embed="rId3" cstate="print"/>
        <a:srcRect/>
        <a:stretch>
          <a:fillRect/>
        </a:stretch>
      </xdr:blipFill>
      <xdr:spPr bwMode="auto">
        <a:xfrm>
          <a:off x="600075" y="0"/>
          <a:ext cx="2171700" cy="2190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6</xdr:col>
      <xdr:colOff>0</xdr:colOff>
      <xdr:row>3</xdr:row>
      <xdr:rowOff>0</xdr:rowOff>
    </xdr:to>
    <xdr:pic>
      <xdr:nvPicPr>
        <xdr:cNvPr id="8023" name="Picture 3" descr="Yale Green Event Certification.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0075" y="295275"/>
          <a:ext cx="5600700" cy="800100"/>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4</xdr:col>
      <xdr:colOff>228600</xdr:colOff>
      <xdr:row>1</xdr:row>
      <xdr:rowOff>0</xdr:rowOff>
    </xdr:to>
    <xdr:pic>
      <xdr:nvPicPr>
        <xdr:cNvPr id="8024" name="Picture 4" descr="Picture10.jpg">
          <a:hlinkClick xmlns:r="http://schemas.openxmlformats.org/officeDocument/2006/relationships" r:id="rId2"/>
        </xdr:cNvPr>
        <xdr:cNvPicPr>
          <a:picLocks noChangeAspect="1"/>
        </xdr:cNvPicPr>
      </xdr:nvPicPr>
      <xdr:blipFill>
        <a:blip xmlns:r="http://schemas.openxmlformats.org/officeDocument/2006/relationships" r:embed="rId3" cstate="print"/>
        <a:srcRect/>
        <a:stretch>
          <a:fillRect/>
        </a:stretch>
      </xdr:blipFill>
      <xdr:spPr bwMode="auto">
        <a:xfrm>
          <a:off x="600075" y="0"/>
          <a:ext cx="2171700" cy="2190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6</xdr:col>
      <xdr:colOff>0</xdr:colOff>
      <xdr:row>3</xdr:row>
      <xdr:rowOff>0</xdr:rowOff>
    </xdr:to>
    <xdr:pic>
      <xdr:nvPicPr>
        <xdr:cNvPr id="8995" name="Picture 3" descr="Yale Green Event Certification.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0075" y="295275"/>
          <a:ext cx="5600700" cy="800100"/>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4</xdr:col>
      <xdr:colOff>228600</xdr:colOff>
      <xdr:row>1</xdr:row>
      <xdr:rowOff>0</xdr:rowOff>
    </xdr:to>
    <xdr:pic>
      <xdr:nvPicPr>
        <xdr:cNvPr id="8996" name="Picture 4" descr="Picture10.jpg">
          <a:hlinkClick xmlns:r="http://schemas.openxmlformats.org/officeDocument/2006/relationships" r:id="rId2"/>
        </xdr:cNvPr>
        <xdr:cNvPicPr>
          <a:picLocks noChangeAspect="1"/>
        </xdr:cNvPicPr>
      </xdr:nvPicPr>
      <xdr:blipFill>
        <a:blip xmlns:r="http://schemas.openxmlformats.org/officeDocument/2006/relationships" r:embed="rId3" cstate="print"/>
        <a:srcRect/>
        <a:stretch>
          <a:fillRect/>
        </a:stretch>
      </xdr:blipFill>
      <xdr:spPr bwMode="auto">
        <a:xfrm>
          <a:off x="600075" y="0"/>
          <a:ext cx="2171700" cy="2190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6</xdr:col>
      <xdr:colOff>0</xdr:colOff>
      <xdr:row>3</xdr:row>
      <xdr:rowOff>0</xdr:rowOff>
    </xdr:to>
    <xdr:pic>
      <xdr:nvPicPr>
        <xdr:cNvPr id="10039" name="Picture 3" descr="Yale Green Event Certification.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0075" y="295275"/>
          <a:ext cx="5600700" cy="800100"/>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4</xdr:col>
      <xdr:colOff>228600</xdr:colOff>
      <xdr:row>1</xdr:row>
      <xdr:rowOff>0</xdr:rowOff>
    </xdr:to>
    <xdr:pic>
      <xdr:nvPicPr>
        <xdr:cNvPr id="10040" name="Picture 4" descr="Picture10.jpg">
          <a:hlinkClick xmlns:r="http://schemas.openxmlformats.org/officeDocument/2006/relationships" r:id="rId2"/>
        </xdr:cNvPr>
        <xdr:cNvPicPr>
          <a:picLocks noChangeAspect="1"/>
        </xdr:cNvPicPr>
      </xdr:nvPicPr>
      <xdr:blipFill>
        <a:blip xmlns:r="http://schemas.openxmlformats.org/officeDocument/2006/relationships" r:embed="rId3" cstate="print"/>
        <a:srcRect/>
        <a:stretch>
          <a:fillRect/>
        </a:stretch>
      </xdr:blipFill>
      <xdr:spPr bwMode="auto">
        <a:xfrm>
          <a:off x="600075" y="0"/>
          <a:ext cx="2171700" cy="219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7.bin"/><Relationship Id="rId1" Type="http://schemas.openxmlformats.org/officeDocument/2006/relationships/hyperlink" Target="mailto:greencertifications@yale.edu?subject=Green%20Event%20Certification%20Checklist" TargetMode="External"/><Relationship Id="rId4"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8.bin"/><Relationship Id="rId1" Type="http://schemas.openxmlformats.org/officeDocument/2006/relationships/hyperlink" Target="mailto:greencertifications@yale.edu?subject=Green%20Event%20Certification%20Checklist" TargetMode="External"/><Relationship Id="rId4"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5.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sheetPr>
    <tabColor rgb="FFFFC000"/>
  </sheetPr>
  <dimension ref="A1:AA24"/>
  <sheetViews>
    <sheetView tabSelected="1" zoomScaleNormal="100" workbookViewId="0">
      <pane ySplit="3" topLeftCell="A4" activePane="bottomLeft" state="frozen"/>
      <selection activeCell="I3" sqref="I3"/>
      <selection pane="bottomLeft"/>
    </sheetView>
  </sheetViews>
  <sheetFormatPr defaultRowHeight="12.75"/>
  <cols>
    <col min="1" max="1" width="7" style="103" customWidth="1"/>
    <col min="2" max="2" width="2" style="104" customWidth="1"/>
    <col min="3" max="3" width="2.42578125" style="104" customWidth="1"/>
    <col min="4" max="4" width="27.140625" style="104" customWidth="1"/>
    <col min="5" max="5" width="35.140625" style="104" customWidth="1"/>
    <col min="6" max="6" width="27.140625" style="104" customWidth="1"/>
    <col min="7" max="7" width="2.42578125" style="104" customWidth="1"/>
    <col min="8" max="8" width="6.42578125" style="104" customWidth="1"/>
    <col min="9" max="9" width="15.7109375" style="104" customWidth="1"/>
    <col min="10" max="10" width="21.7109375" style="104" bestFit="1" customWidth="1"/>
    <col min="11" max="12" width="9.140625" style="104"/>
    <col min="13" max="27" width="9.140625" style="108"/>
    <col min="28" max="16384" width="9.140625" style="104"/>
  </cols>
  <sheetData>
    <row r="1" spans="1:27" s="95" customFormat="1" ht="17.25" customHeight="1">
      <c r="A1" s="122"/>
      <c r="M1" s="96"/>
      <c r="N1" s="96"/>
      <c r="O1" s="96"/>
      <c r="P1" s="96"/>
      <c r="Q1" s="96"/>
      <c r="R1" s="96"/>
      <c r="S1" s="96"/>
      <c r="T1" s="96"/>
      <c r="U1" s="96"/>
      <c r="V1" s="96"/>
      <c r="W1" s="96"/>
      <c r="X1" s="96"/>
      <c r="Y1" s="96"/>
      <c r="Z1" s="96"/>
      <c r="AA1" s="96"/>
    </row>
    <row r="2" spans="1:27" s="97" customFormat="1" ht="6" customHeight="1">
      <c r="M2" s="98"/>
      <c r="N2" s="98"/>
      <c r="O2" s="98"/>
      <c r="P2" s="98"/>
      <c r="Q2" s="98"/>
      <c r="R2" s="98"/>
      <c r="S2" s="98"/>
      <c r="T2" s="98"/>
      <c r="U2" s="98"/>
      <c r="V2" s="98"/>
      <c r="W2" s="98"/>
      <c r="X2" s="98"/>
      <c r="Y2" s="98"/>
      <c r="Z2" s="98"/>
      <c r="AA2" s="98"/>
    </row>
    <row r="3" spans="1:27" s="100" customFormat="1" ht="63" customHeight="1">
      <c r="A3" s="99"/>
      <c r="B3" s="99"/>
      <c r="C3" s="99"/>
      <c r="D3" s="99"/>
      <c r="E3" s="99"/>
      <c r="F3" s="99"/>
      <c r="G3" s="99"/>
      <c r="I3" s="101"/>
      <c r="J3" s="101"/>
      <c r="M3" s="102"/>
      <c r="N3" s="102"/>
      <c r="O3" s="102"/>
      <c r="P3" s="102"/>
      <c r="Q3" s="102"/>
      <c r="R3" s="102"/>
      <c r="S3" s="102"/>
      <c r="T3" s="102"/>
      <c r="U3" s="102"/>
      <c r="V3" s="102"/>
      <c r="W3" s="102"/>
      <c r="X3" s="102"/>
      <c r="Y3" s="102"/>
      <c r="Z3" s="102"/>
      <c r="AA3" s="102"/>
    </row>
    <row r="5" spans="1:27" ht="13.5" thickBot="1">
      <c r="F5" s="105"/>
      <c r="G5" s="105"/>
      <c r="H5" s="106"/>
      <c r="I5" s="107"/>
      <c r="J5" s="107"/>
      <c r="K5" s="107"/>
    </row>
    <row r="6" spans="1:27" ht="13.5" thickTop="1">
      <c r="C6" s="112"/>
      <c r="D6" s="205"/>
      <c r="E6" s="205"/>
      <c r="F6" s="113"/>
      <c r="G6" s="114"/>
      <c r="H6" s="109"/>
      <c r="I6" s="109"/>
      <c r="J6" s="110"/>
      <c r="K6" s="111"/>
    </row>
    <row r="7" spans="1:27" ht="15" customHeight="1">
      <c r="C7" s="115"/>
      <c r="D7" s="213" t="s">
        <v>89</v>
      </c>
      <c r="E7" s="213"/>
      <c r="F7" s="213"/>
      <c r="G7" s="117"/>
      <c r="H7" s="109"/>
      <c r="I7" s="109"/>
      <c r="J7" s="110"/>
      <c r="K7" s="111"/>
    </row>
    <row r="8" spans="1:27">
      <c r="C8" s="115"/>
      <c r="D8" s="210"/>
      <c r="E8" s="210"/>
      <c r="F8" s="210"/>
      <c r="G8" s="117"/>
      <c r="H8" s="109"/>
      <c r="I8" s="109"/>
      <c r="J8" s="110"/>
      <c r="K8" s="111"/>
    </row>
    <row r="9" spans="1:27" ht="38.25" customHeight="1">
      <c r="C9" s="115"/>
      <c r="D9" s="209" t="s">
        <v>138</v>
      </c>
      <c r="E9" s="209"/>
      <c r="F9" s="209"/>
      <c r="G9" s="118"/>
      <c r="H9" s="109"/>
      <c r="I9" s="109"/>
      <c r="J9" s="107"/>
      <c r="K9" s="107"/>
      <c r="L9" s="107"/>
    </row>
    <row r="10" spans="1:27" ht="7.5" customHeight="1">
      <c r="C10" s="115"/>
      <c r="D10" s="209"/>
      <c r="E10" s="209"/>
      <c r="F10" s="209"/>
      <c r="G10" s="118"/>
      <c r="H10" s="109"/>
      <c r="I10" s="109"/>
      <c r="J10" s="107"/>
      <c r="K10" s="107"/>
      <c r="L10" s="107"/>
    </row>
    <row r="11" spans="1:27" ht="18" customHeight="1">
      <c r="C11" s="115"/>
      <c r="D11" s="212" t="s">
        <v>139</v>
      </c>
      <c r="E11" s="212"/>
      <c r="F11" s="212"/>
      <c r="G11" s="118"/>
      <c r="H11" s="109"/>
      <c r="I11" s="109"/>
      <c r="J11" s="107"/>
      <c r="K11" s="107"/>
      <c r="L11" s="107"/>
    </row>
    <row r="12" spans="1:27" ht="7.5" customHeight="1">
      <c r="C12" s="115"/>
      <c r="D12" s="209"/>
      <c r="E12" s="209"/>
      <c r="F12" s="209"/>
      <c r="G12" s="118"/>
      <c r="H12" s="109"/>
      <c r="I12" s="109"/>
      <c r="J12" s="107"/>
      <c r="K12" s="107"/>
      <c r="L12" s="107"/>
    </row>
    <row r="13" spans="1:27" ht="48.75" customHeight="1">
      <c r="C13" s="115"/>
      <c r="D13" s="209" t="s">
        <v>140</v>
      </c>
      <c r="E13" s="209"/>
      <c r="F13" s="209"/>
      <c r="G13" s="118"/>
      <c r="H13" s="109"/>
      <c r="I13" s="109"/>
      <c r="J13" s="107"/>
      <c r="K13" s="107"/>
      <c r="L13" s="107"/>
    </row>
    <row r="14" spans="1:27">
      <c r="C14" s="115"/>
      <c r="D14" s="209"/>
      <c r="E14" s="209"/>
      <c r="F14" s="209"/>
      <c r="G14" s="118"/>
      <c r="H14" s="109"/>
      <c r="I14" s="109"/>
      <c r="J14" s="107"/>
      <c r="K14" s="107"/>
      <c r="L14" s="107"/>
    </row>
    <row r="15" spans="1:27" ht="39.75" customHeight="1">
      <c r="C15" s="115"/>
      <c r="D15" s="209" t="s">
        <v>128</v>
      </c>
      <c r="E15" s="209"/>
      <c r="F15" s="209"/>
      <c r="G15" s="118"/>
      <c r="H15" s="109"/>
      <c r="I15" s="109"/>
      <c r="J15" s="107"/>
      <c r="K15" s="107"/>
      <c r="L15" s="107"/>
    </row>
    <row r="16" spans="1:27">
      <c r="C16" s="115"/>
      <c r="D16" s="210"/>
      <c r="E16" s="210"/>
      <c r="F16" s="210"/>
      <c r="G16" s="117"/>
      <c r="H16" s="109"/>
      <c r="I16" s="109"/>
      <c r="J16" s="109"/>
      <c r="K16" s="109"/>
      <c r="L16" s="109"/>
    </row>
    <row r="17" spans="3:12" ht="23.25" customHeight="1">
      <c r="C17" s="115"/>
      <c r="D17" s="211" t="s">
        <v>131</v>
      </c>
      <c r="E17" s="211"/>
      <c r="F17" s="211"/>
      <c r="G17" s="118"/>
      <c r="H17" s="109"/>
      <c r="I17" s="109"/>
      <c r="J17" s="107"/>
      <c r="K17" s="107"/>
      <c r="L17" s="107"/>
    </row>
    <row r="18" spans="3:12" ht="13.5" thickBot="1">
      <c r="C18" s="115"/>
      <c r="D18" s="206"/>
      <c r="E18" s="206"/>
      <c r="F18" s="116"/>
      <c r="G18" s="117"/>
      <c r="H18" s="109"/>
      <c r="I18" s="109"/>
      <c r="J18" s="107"/>
      <c r="K18" s="107"/>
      <c r="L18" s="107"/>
    </row>
    <row r="19" spans="3:12" ht="33.75" customHeight="1" thickBot="1">
      <c r="C19" s="115"/>
      <c r="D19" s="206"/>
      <c r="E19" s="204" t="s">
        <v>129</v>
      </c>
      <c r="F19" s="116"/>
      <c r="G19" s="118"/>
      <c r="H19" s="107"/>
      <c r="I19" s="107"/>
      <c r="J19" s="107"/>
      <c r="K19" s="107"/>
      <c r="L19" s="107"/>
    </row>
    <row r="20" spans="3:12" ht="12.75" customHeight="1" thickBot="1">
      <c r="C20" s="119"/>
      <c r="D20" s="207"/>
      <c r="E20" s="207"/>
      <c r="F20" s="120"/>
      <c r="G20" s="121"/>
      <c r="H20" s="107"/>
      <c r="I20" s="107"/>
      <c r="J20" s="107"/>
      <c r="K20" s="107"/>
      <c r="L20" s="107"/>
    </row>
    <row r="21" spans="3:12" ht="13.5" thickTop="1">
      <c r="F21" s="107"/>
      <c r="G21" s="107"/>
      <c r="H21" s="107"/>
      <c r="I21" s="107"/>
      <c r="J21" s="107"/>
      <c r="K21" s="107"/>
      <c r="L21" s="107"/>
    </row>
    <row r="22" spans="3:12">
      <c r="F22" s="107"/>
      <c r="G22" s="107"/>
      <c r="H22" s="107"/>
      <c r="I22" s="107"/>
      <c r="J22" s="107"/>
      <c r="K22" s="107"/>
    </row>
    <row r="23" spans="3:12">
      <c r="F23" s="107"/>
      <c r="G23" s="107"/>
      <c r="H23" s="107"/>
      <c r="I23" s="107"/>
      <c r="J23" s="107"/>
      <c r="K23" s="107"/>
    </row>
    <row r="24" spans="3:12">
      <c r="F24" s="107"/>
      <c r="G24" s="107"/>
      <c r="H24" s="107"/>
      <c r="I24" s="107"/>
      <c r="J24" s="107"/>
      <c r="K24" s="107"/>
    </row>
  </sheetData>
  <sheetProtection password="F5B7" sheet="1" selectLockedCells="1"/>
  <mergeCells count="11">
    <mergeCell ref="D7:F7"/>
    <mergeCell ref="D8:F8"/>
    <mergeCell ref="D9:F9"/>
    <mergeCell ref="D12:F12"/>
    <mergeCell ref="D13:F13"/>
    <mergeCell ref="D14:F14"/>
    <mergeCell ref="D15:F15"/>
    <mergeCell ref="D16:F16"/>
    <mergeCell ref="D17:F17"/>
    <mergeCell ref="D10:F10"/>
    <mergeCell ref="D11:F11"/>
  </mergeCells>
  <hyperlinks>
    <hyperlink ref="E19" location="'Organizer &amp; Event Details'!A1" display="Start Application"/>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sheetPr codeName="Sheet8">
    <tabColor rgb="FF22406E"/>
  </sheetPr>
  <dimension ref="A1:Z27"/>
  <sheetViews>
    <sheetView zoomScaleNormal="100" workbookViewId="0">
      <pane ySplit="3" topLeftCell="A4" activePane="bottomLeft" state="frozen"/>
      <selection activeCell="I3" sqref="I3"/>
      <selection pane="bottomLeft" activeCell="H3" sqref="H3"/>
    </sheetView>
  </sheetViews>
  <sheetFormatPr defaultRowHeight="12.75"/>
  <cols>
    <col min="1" max="1" width="7" style="33" customWidth="1"/>
    <col min="2" max="2" width="2" style="13" customWidth="1"/>
    <col min="3" max="3" width="20.42578125" style="13" customWidth="1"/>
    <col min="4" max="4" width="8.7109375" style="13" customWidth="1"/>
    <col min="5" max="5" width="23.42578125" style="13" customWidth="1"/>
    <col min="6" max="9" width="15.7109375" style="13" customWidth="1"/>
    <col min="10" max="10" width="32.85546875" style="13" customWidth="1"/>
    <col min="11" max="11" width="9.140625" style="13"/>
    <col min="12" max="12" width="13" style="45" customWidth="1"/>
    <col min="13" max="26" width="9.140625" style="45"/>
    <col min="27" max="16384" width="9.140625" style="13"/>
  </cols>
  <sheetData>
    <row r="1" spans="1:26" s="9" customFormat="1" ht="17.25" customHeight="1">
      <c r="A1" s="122"/>
      <c r="L1" s="43"/>
      <c r="M1" s="43"/>
      <c r="N1" s="43"/>
      <c r="O1" s="43"/>
      <c r="P1" s="43"/>
      <c r="Q1" s="43"/>
      <c r="R1" s="43"/>
      <c r="S1" s="43"/>
      <c r="T1" s="43"/>
      <c r="U1" s="43"/>
      <c r="V1" s="43"/>
      <c r="W1" s="43"/>
      <c r="X1" s="43"/>
      <c r="Y1" s="43"/>
      <c r="Z1" s="43"/>
    </row>
    <row r="2" spans="1:26" s="52" customFormat="1" ht="6" customHeight="1" thickBot="1">
      <c r="L2" s="53"/>
      <c r="M2" s="53"/>
      <c r="N2" s="53"/>
      <c r="O2" s="53"/>
      <c r="P2" s="53"/>
      <c r="Q2" s="53"/>
      <c r="R2" s="53"/>
      <c r="S2" s="53"/>
      <c r="T2" s="53"/>
      <c r="U2" s="53"/>
      <c r="V2" s="53"/>
      <c r="W2" s="53"/>
      <c r="X2" s="53"/>
      <c r="Y2" s="53"/>
      <c r="Z2" s="53"/>
    </row>
    <row r="3" spans="1:26" s="10" customFormat="1" ht="63" customHeight="1" thickBot="1">
      <c r="G3" s="127"/>
      <c r="H3" s="91" t="s">
        <v>26</v>
      </c>
      <c r="I3" s="92" t="s">
        <v>25</v>
      </c>
      <c r="L3" s="44"/>
      <c r="M3" s="44"/>
      <c r="N3" s="44"/>
      <c r="O3" s="44"/>
      <c r="P3" s="44"/>
      <c r="Q3" s="44"/>
      <c r="R3" s="44"/>
      <c r="S3" s="44"/>
      <c r="T3" s="44"/>
      <c r="U3" s="44"/>
      <c r="V3" s="44"/>
      <c r="W3" s="44"/>
      <c r="X3" s="44"/>
      <c r="Y3" s="44"/>
      <c r="Z3" s="44"/>
    </row>
    <row r="5" spans="1:26" ht="18" customHeight="1">
      <c r="C5" s="193" t="s">
        <v>105</v>
      </c>
      <c r="D5" s="35" t="s">
        <v>113</v>
      </c>
      <c r="E5" s="12"/>
      <c r="F5" s="12"/>
      <c r="G5" s="12"/>
      <c r="H5" s="12"/>
      <c r="I5" s="12"/>
      <c r="J5" s="12"/>
      <c r="K5" s="12"/>
    </row>
    <row r="6" spans="1:26" ht="18" customHeight="1" thickBot="1">
      <c r="C6" s="66" t="s">
        <v>99</v>
      </c>
      <c r="D6" s="35"/>
      <c r="E6" s="27"/>
      <c r="F6" s="232"/>
      <c r="G6" s="232"/>
      <c r="H6" s="232"/>
      <c r="I6" s="232"/>
      <c r="J6" s="36"/>
      <c r="K6" s="12"/>
    </row>
    <row r="7" spans="1:26" ht="24" customHeight="1" thickTop="1" thickBot="1">
      <c r="C7" s="174" t="b">
        <v>0</v>
      </c>
      <c r="D7" s="47"/>
      <c r="E7" s="48"/>
      <c r="F7" s="236" t="s">
        <v>91</v>
      </c>
      <c r="G7" s="237"/>
      <c r="H7" s="237"/>
      <c r="I7" s="238"/>
      <c r="J7" s="58" t="s">
        <v>30</v>
      </c>
      <c r="K7" s="38"/>
      <c r="L7" s="38"/>
      <c r="M7" s="38"/>
      <c r="N7" s="38"/>
    </row>
    <row r="8" spans="1:26" ht="48" customHeight="1" thickTop="1" thickBot="1">
      <c r="C8" s="4"/>
      <c r="D8" s="76" t="str">
        <f>IF(OR(C7=TRUE, K8=TRUE), "N/A", 9.1)</f>
        <v>N/A</v>
      </c>
      <c r="E8" s="60" t="s">
        <v>17</v>
      </c>
      <c r="F8" s="234"/>
      <c r="G8" s="234"/>
      <c r="H8" s="234"/>
      <c r="I8" s="234"/>
      <c r="J8" s="60"/>
      <c r="K8" s="174" t="b">
        <v>1</v>
      </c>
      <c r="L8" s="74" t="s">
        <v>51</v>
      </c>
      <c r="M8" s="74">
        <f>COUNTIF(K:K, FALSE)*2</f>
        <v>0</v>
      </c>
      <c r="N8" s="38"/>
    </row>
    <row r="9" spans="1:26" ht="48" customHeight="1" thickTop="1" thickBot="1">
      <c r="C9" s="4"/>
      <c r="D9" s="76" t="str">
        <f>IF(OR(C7=TRUE, K9=TRUE), "N/A", 9.2)</f>
        <v>N/A</v>
      </c>
      <c r="E9" s="60" t="s">
        <v>18</v>
      </c>
      <c r="F9" s="235"/>
      <c r="G9" s="235"/>
      <c r="H9" s="235"/>
      <c r="I9" s="235"/>
      <c r="J9" s="60"/>
      <c r="K9" s="174" t="b">
        <v>1</v>
      </c>
      <c r="L9" s="74"/>
      <c r="M9" s="74"/>
      <c r="N9" s="38"/>
    </row>
    <row r="10" spans="1:26" ht="48" customHeight="1" thickTop="1" thickBot="1">
      <c r="C10" s="4"/>
      <c r="D10" s="76" t="str">
        <f>IF(OR(C7=TRUE, K10=TRUE), "N/A", 9.3)</f>
        <v>N/A</v>
      </c>
      <c r="E10" s="60" t="s">
        <v>19</v>
      </c>
      <c r="F10" s="233"/>
      <c r="G10" s="233"/>
      <c r="H10" s="233"/>
      <c r="I10" s="233"/>
      <c r="J10" s="60"/>
      <c r="K10" s="174" t="b">
        <v>1</v>
      </c>
      <c r="L10" s="74"/>
      <c r="M10" s="74"/>
      <c r="N10" s="38"/>
    </row>
    <row r="11" spans="1:26" ht="48" customHeight="1" thickTop="1" thickBot="1">
      <c r="C11" s="4"/>
      <c r="D11" s="76" t="str">
        <f>IF(OR(C7=TRUE, K11=TRUE), "N/A", 9.4)</f>
        <v>N/A</v>
      </c>
      <c r="E11" s="60" t="s">
        <v>20</v>
      </c>
      <c r="F11" s="233"/>
      <c r="G11" s="233"/>
      <c r="H11" s="233"/>
      <c r="I11" s="233"/>
      <c r="J11" s="60"/>
      <c r="K11" s="174" t="b">
        <v>1</v>
      </c>
      <c r="L11" s="74"/>
      <c r="M11" s="74"/>
      <c r="N11" s="38"/>
    </row>
    <row r="12" spans="1:26" ht="48" customHeight="1" thickTop="1" thickBot="1">
      <c r="C12" s="4"/>
      <c r="D12" s="76" t="str">
        <f>IF(OR(C5=TRUE, K12=TRUE), "N/A", 9.5)</f>
        <v>N/A</v>
      </c>
      <c r="E12" s="60" t="s">
        <v>21</v>
      </c>
      <c r="F12" s="233"/>
      <c r="G12" s="233"/>
      <c r="H12" s="233"/>
      <c r="I12" s="233"/>
      <c r="J12" s="60"/>
      <c r="K12" s="174" t="b">
        <v>1</v>
      </c>
      <c r="L12" s="74"/>
      <c r="M12" s="74"/>
      <c r="N12" s="38"/>
    </row>
    <row r="13" spans="1:26" ht="48" customHeight="1" thickTop="1" thickBot="1">
      <c r="C13" s="4"/>
      <c r="D13" s="76" t="str">
        <f>IF(OR(C7=TRUE, K13=TRUE), "N/A", 9.6)</f>
        <v>N/A</v>
      </c>
      <c r="E13" s="60" t="s">
        <v>31</v>
      </c>
      <c r="F13" s="233"/>
      <c r="G13" s="233"/>
      <c r="H13" s="233"/>
      <c r="I13" s="233"/>
      <c r="J13" s="60"/>
      <c r="K13" s="174" t="b">
        <v>1</v>
      </c>
      <c r="L13" s="74"/>
      <c r="M13" s="74"/>
      <c r="N13" s="38"/>
    </row>
    <row r="14" spans="1:26" ht="16.5" customHeight="1" thickTop="1" thickBot="1">
      <c r="C14" s="4"/>
      <c r="D14" s="4"/>
      <c r="E14" s="4"/>
      <c r="F14" s="4"/>
      <c r="G14" s="21"/>
      <c r="H14" s="4"/>
      <c r="I14" s="4"/>
      <c r="J14" s="4"/>
      <c r="K14" s="4"/>
      <c r="L14" s="38"/>
      <c r="M14" s="38"/>
      <c r="N14" s="38"/>
    </row>
    <row r="15" spans="1:26" ht="30.75" customHeight="1" thickBot="1">
      <c r="C15" s="4"/>
      <c r="D15" s="23"/>
      <c r="E15" s="4"/>
      <c r="F15" s="21"/>
      <c r="G15" s="62" t="s">
        <v>52</v>
      </c>
      <c r="H15" s="77" t="str">
        <f>IF(H16="N/A", "N/A", "To be reviewed")</f>
        <v>N/A</v>
      </c>
      <c r="I15" s="49"/>
      <c r="J15" s="46"/>
      <c r="K15" s="4"/>
      <c r="L15" s="38"/>
      <c r="M15" s="38"/>
      <c r="N15" s="38"/>
    </row>
    <row r="16" spans="1:26" ht="30.75" customHeight="1" thickBot="1">
      <c r="C16" s="4"/>
      <c r="D16" s="1"/>
      <c r="E16" s="4"/>
      <c r="F16" s="21"/>
      <c r="G16" s="62" t="s">
        <v>51</v>
      </c>
      <c r="H16" s="78" t="str">
        <f>IF(OR(M8=0,C7=TRUE), "N/A", IF(K13=FALSE, "12+", M8))</f>
        <v>N/A</v>
      </c>
      <c r="I16" s="49"/>
      <c r="J16" s="46"/>
      <c r="K16" s="4"/>
      <c r="L16" s="38"/>
      <c r="M16" s="38"/>
      <c r="N16" s="38"/>
    </row>
    <row r="17" spans="3:14" ht="15" customHeight="1">
      <c r="C17" s="4"/>
      <c r="D17" s="4"/>
      <c r="E17" s="4"/>
      <c r="F17" s="4"/>
      <c r="G17" s="21"/>
      <c r="H17" s="4"/>
      <c r="I17" s="4"/>
      <c r="J17" s="4"/>
      <c r="K17" s="4"/>
      <c r="L17" s="38"/>
      <c r="M17" s="38"/>
      <c r="N17" s="38"/>
    </row>
    <row r="18" spans="3:14">
      <c r="C18" s="4"/>
      <c r="D18" s="4"/>
      <c r="E18" s="4"/>
      <c r="F18" s="4"/>
      <c r="G18" s="21"/>
      <c r="H18" s="4"/>
      <c r="I18" s="4"/>
      <c r="J18" s="4"/>
      <c r="K18" s="4"/>
      <c r="L18" s="38"/>
      <c r="M18" s="38"/>
      <c r="N18" s="38"/>
    </row>
    <row r="19" spans="3:14" ht="15" customHeight="1">
      <c r="C19" s="4"/>
      <c r="D19" s="4"/>
      <c r="E19" s="4"/>
      <c r="F19" s="4"/>
      <c r="G19" s="21"/>
      <c r="H19" s="4"/>
      <c r="I19" s="4"/>
      <c r="J19" s="4"/>
      <c r="K19" s="4"/>
      <c r="L19" s="38"/>
      <c r="M19" s="38"/>
      <c r="N19" s="38"/>
    </row>
    <row r="20" spans="3:14">
      <c r="C20" s="4"/>
      <c r="D20" s="4"/>
      <c r="E20" s="4"/>
      <c r="F20" s="4"/>
      <c r="G20" s="21"/>
      <c r="H20" s="4"/>
      <c r="I20" s="4"/>
      <c r="J20" s="4"/>
      <c r="K20" s="4"/>
      <c r="L20" s="38"/>
      <c r="M20" s="38"/>
      <c r="N20" s="38"/>
    </row>
    <row r="21" spans="3:14" ht="15" customHeight="1">
      <c r="C21" s="4"/>
      <c r="D21" s="4"/>
      <c r="E21" s="4"/>
      <c r="F21" s="4"/>
      <c r="G21" s="21"/>
      <c r="H21" s="4"/>
      <c r="I21" s="4"/>
      <c r="J21" s="4"/>
      <c r="K21" s="4"/>
      <c r="L21" s="38"/>
      <c r="M21" s="38"/>
      <c r="N21" s="38"/>
    </row>
    <row r="22" spans="3:14">
      <c r="C22" s="4"/>
      <c r="D22" s="4"/>
      <c r="E22" s="4"/>
      <c r="F22" s="4"/>
      <c r="G22" s="21"/>
      <c r="H22" s="4"/>
      <c r="I22" s="4"/>
      <c r="J22" s="4"/>
      <c r="K22" s="4"/>
      <c r="L22" s="38"/>
      <c r="M22" s="38"/>
      <c r="N22" s="38"/>
    </row>
    <row r="23" spans="3:14">
      <c r="C23" s="4"/>
      <c r="D23" s="4"/>
      <c r="E23" s="4"/>
      <c r="F23" s="4"/>
      <c r="G23" s="21"/>
      <c r="H23" s="4"/>
      <c r="I23" s="4"/>
      <c r="J23" s="4"/>
      <c r="K23" s="4"/>
      <c r="L23" s="38"/>
      <c r="M23" s="38"/>
      <c r="N23" s="38"/>
    </row>
    <row r="24" spans="3:14">
      <c r="C24" s="4"/>
      <c r="D24" s="27"/>
      <c r="E24" s="4"/>
      <c r="F24" s="4"/>
      <c r="G24" s="21"/>
      <c r="H24" s="4"/>
      <c r="I24" s="4"/>
      <c r="J24" s="4"/>
      <c r="K24" s="4"/>
      <c r="L24" s="38"/>
      <c r="M24" s="38"/>
      <c r="N24" s="38"/>
    </row>
    <row r="25" spans="3:14">
      <c r="C25" s="4"/>
      <c r="D25" s="4"/>
      <c r="E25" s="4"/>
      <c r="F25" s="4"/>
      <c r="G25" s="21"/>
      <c r="H25" s="4"/>
      <c r="I25" s="4"/>
      <c r="J25" s="4"/>
      <c r="K25" s="4"/>
      <c r="L25" s="38"/>
      <c r="M25" s="38"/>
      <c r="N25" s="38"/>
    </row>
    <row r="26" spans="3:14">
      <c r="C26" s="12"/>
      <c r="D26" s="12"/>
      <c r="E26" s="12"/>
      <c r="F26" s="12"/>
      <c r="G26" s="12"/>
      <c r="H26" s="12"/>
      <c r="I26" s="12"/>
      <c r="J26" s="12"/>
      <c r="K26" s="12"/>
    </row>
    <row r="27" spans="3:14">
      <c r="C27" s="12"/>
      <c r="D27" s="12"/>
      <c r="E27" s="12"/>
      <c r="F27" s="12"/>
      <c r="G27" s="12"/>
      <c r="H27" s="12"/>
      <c r="I27" s="12"/>
      <c r="J27" s="12"/>
      <c r="K27" s="12"/>
    </row>
  </sheetData>
  <sheetProtection password="F5B7" sheet="1" objects="1" selectLockedCells="1"/>
  <mergeCells count="8">
    <mergeCell ref="F6:I6"/>
    <mergeCell ref="F12:I12"/>
    <mergeCell ref="F13:I13"/>
    <mergeCell ref="F8:I8"/>
    <mergeCell ref="F9:I9"/>
    <mergeCell ref="F10:I10"/>
    <mergeCell ref="F11:I11"/>
    <mergeCell ref="F7:I7"/>
  </mergeCells>
  <conditionalFormatting sqref="C5">
    <cfRule type="expression" dxfId="18" priority="9" stopIfTrue="1">
      <formula>OR($C$7=TRUE)</formula>
    </cfRule>
  </conditionalFormatting>
  <conditionalFormatting sqref="D5">
    <cfRule type="expression" dxfId="17" priority="8" stopIfTrue="1">
      <formula>OR($C$7=TRUE)</formula>
    </cfRule>
  </conditionalFormatting>
  <conditionalFormatting sqref="F7:J13 D8:E13">
    <cfRule type="expression" dxfId="16" priority="7" stopIfTrue="1">
      <formula>OR($C$7=TRUE)</formula>
    </cfRule>
  </conditionalFormatting>
  <conditionalFormatting sqref="C6">
    <cfRule type="expression" dxfId="15" priority="5" stopIfTrue="1">
      <formula>OR($C$7=TRUE)</formula>
    </cfRule>
  </conditionalFormatting>
  <conditionalFormatting sqref="E7">
    <cfRule type="expression" dxfId="14" priority="3" stopIfTrue="1">
      <formula>OR($C$7=TRUE)</formula>
    </cfRule>
  </conditionalFormatting>
  <conditionalFormatting sqref="D7 F6:I6">
    <cfRule type="expression" dxfId="13" priority="2" stopIfTrue="1">
      <formula>OR($C$7=TRUE)</formula>
    </cfRule>
  </conditionalFormatting>
  <conditionalFormatting sqref="F5">
    <cfRule type="expression" dxfId="12" priority="1" stopIfTrue="1">
      <formula>OR($C$7=TRUE)</formula>
    </cfRule>
  </conditionalFormatting>
  <dataValidations count="1">
    <dataValidation allowBlank="1" showInputMessage="1" showErrorMessage="1" prompt="Please itemize and describe any other sustainable actions taken or practices adopted. Up to two innovation points per item may be awarded." sqref="C5"/>
  </dataValidations>
  <hyperlinks>
    <hyperlink ref="H3" location="Other!A1" display="Previous Page"/>
    <hyperlink ref="I3" location="'Review &amp; Submit'!A1" display="Next Page"/>
  </hyperlink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sheetPr codeName="Sheet9">
    <tabColor rgb="FF98BB3D"/>
  </sheetPr>
  <dimension ref="A1:AB47"/>
  <sheetViews>
    <sheetView zoomScaleNormal="100" workbookViewId="0">
      <pane ySplit="3" topLeftCell="A4" activePane="bottomLeft" state="frozen"/>
      <selection activeCell="I3" sqref="I3"/>
      <selection pane="bottomLeft" activeCell="H3" sqref="H3"/>
    </sheetView>
  </sheetViews>
  <sheetFormatPr defaultRowHeight="12.75"/>
  <cols>
    <col min="1" max="1" width="7" style="33" customWidth="1"/>
    <col min="2" max="2" width="2" style="13" customWidth="1"/>
    <col min="3" max="3" width="35.7109375" style="13" customWidth="1"/>
    <col min="4" max="5" width="18.5703125" style="13" customWidth="1"/>
    <col min="6" max="6" width="6.85546875" style="13" customWidth="1"/>
    <col min="7" max="7" width="20" style="13" customWidth="1"/>
    <col min="8" max="8" width="15.7109375" style="13" customWidth="1"/>
    <col min="9" max="9" width="21.42578125" style="13" customWidth="1"/>
    <col min="10" max="10" width="14.28515625" style="13" customWidth="1"/>
    <col min="11" max="11" width="15.7109375" style="13" customWidth="1"/>
    <col min="12" max="25" width="9.140625" style="45"/>
    <col min="26" max="16384" width="9.140625" style="13"/>
  </cols>
  <sheetData>
    <row r="1" spans="1:28" s="9" customFormat="1" ht="17.25" customHeight="1">
      <c r="A1" s="145"/>
      <c r="L1" s="43"/>
      <c r="M1" s="43"/>
      <c r="N1" s="43"/>
      <c r="O1" s="43"/>
      <c r="P1" s="43"/>
      <c r="Q1" s="43"/>
      <c r="R1" s="43"/>
      <c r="S1" s="43"/>
      <c r="T1" s="43"/>
      <c r="U1" s="43"/>
      <c r="V1" s="43"/>
      <c r="W1" s="43"/>
      <c r="X1" s="43"/>
      <c r="Y1" s="43"/>
      <c r="Z1" s="43"/>
      <c r="AA1" s="43"/>
      <c r="AB1" s="43"/>
    </row>
    <row r="2" spans="1:28" s="52" customFormat="1" ht="6" customHeight="1" thickBot="1">
      <c r="L2" s="53"/>
      <c r="M2" s="53"/>
      <c r="N2" s="53"/>
      <c r="O2" s="53"/>
      <c r="P2" s="53"/>
      <c r="Q2" s="53"/>
      <c r="R2" s="53"/>
      <c r="S2" s="53"/>
      <c r="T2" s="53"/>
      <c r="U2" s="53"/>
      <c r="V2" s="53"/>
      <c r="W2" s="53"/>
      <c r="X2" s="53"/>
      <c r="Y2" s="53"/>
      <c r="Z2" s="53"/>
      <c r="AA2" s="53"/>
      <c r="AB2" s="53"/>
    </row>
    <row r="3" spans="1:28" s="10" customFormat="1" ht="63" customHeight="1" thickBot="1">
      <c r="A3" s="24"/>
      <c r="B3" s="24"/>
      <c r="E3" s="24"/>
      <c r="F3" s="94"/>
      <c r="G3" s="94"/>
      <c r="H3" s="92" t="s">
        <v>26</v>
      </c>
      <c r="L3" s="44"/>
      <c r="M3" s="44"/>
      <c r="N3" s="44"/>
      <c r="O3" s="44"/>
      <c r="P3" s="44"/>
      <c r="Q3" s="44"/>
      <c r="R3" s="44"/>
      <c r="S3" s="44"/>
      <c r="T3" s="44"/>
      <c r="U3" s="44"/>
      <c r="V3" s="44"/>
      <c r="W3" s="44"/>
      <c r="X3" s="44"/>
      <c r="Y3" s="44"/>
      <c r="Z3" s="44"/>
      <c r="AA3" s="44"/>
      <c r="AB3" s="44"/>
    </row>
    <row r="5" spans="1:28" ht="18" customHeight="1">
      <c r="C5" s="199" t="s">
        <v>38</v>
      </c>
      <c r="D5" s="12"/>
      <c r="E5" s="12"/>
      <c r="F5" s="12"/>
      <c r="G5" s="12"/>
      <c r="H5" s="12"/>
      <c r="I5" s="12"/>
      <c r="J5" s="12"/>
      <c r="K5" s="12"/>
      <c r="Z5" s="45"/>
      <c r="AA5" s="45"/>
      <c r="AB5" s="45"/>
    </row>
    <row r="6" spans="1:28" ht="13.5" thickBot="1">
      <c r="C6" s="25"/>
      <c r="D6" s="12"/>
      <c r="E6" s="12"/>
      <c r="F6" s="12"/>
      <c r="G6" s="12"/>
      <c r="H6" s="12"/>
      <c r="I6" s="12"/>
      <c r="J6" s="12"/>
      <c r="K6" s="12"/>
      <c r="Z6" s="45"/>
      <c r="AA6" s="45"/>
      <c r="AB6" s="45"/>
    </row>
    <row r="7" spans="1:28" ht="15" customHeight="1" thickTop="1" thickBot="1">
      <c r="C7" s="194" t="s">
        <v>40</v>
      </c>
      <c r="D7" s="198" t="s">
        <v>61</v>
      </c>
      <c r="E7" s="198" t="s">
        <v>51</v>
      </c>
      <c r="F7" s="7"/>
      <c r="G7" s="241" t="s">
        <v>115</v>
      </c>
      <c r="H7" s="242"/>
      <c r="I7" s="239" t="s">
        <v>116</v>
      </c>
      <c r="J7" s="240"/>
      <c r="K7" s="45"/>
      <c r="Z7" s="45"/>
      <c r="AA7" s="45"/>
    </row>
    <row r="8" spans="1:28" ht="15" customHeight="1" thickTop="1">
      <c r="C8" s="195" t="s">
        <v>54</v>
      </c>
      <c r="D8" s="81" t="str">
        <f>Transportation!G21</f>
        <v>N/A</v>
      </c>
      <c r="E8" s="82" t="str">
        <f>Transportation!G22</f>
        <v>N/A</v>
      </c>
      <c r="F8" s="22"/>
      <c r="G8" s="275" t="s">
        <v>120</v>
      </c>
      <c r="H8" s="276"/>
      <c r="I8" s="257">
        <v>70</v>
      </c>
      <c r="J8" s="258"/>
      <c r="K8" s="45"/>
      <c r="Z8" s="45"/>
      <c r="AA8" s="45"/>
    </row>
    <row r="9" spans="1:28" ht="15" customHeight="1">
      <c r="C9" s="196" t="s">
        <v>55</v>
      </c>
      <c r="D9" s="83" t="str">
        <f>'Stationary &amp; Handouts'!G20</f>
        <v>N/A</v>
      </c>
      <c r="E9" s="84" t="str">
        <f>'Stationary &amp; Handouts'!G21</f>
        <v>N/A</v>
      </c>
      <c r="F9" s="22"/>
      <c r="G9" s="277" t="s">
        <v>119</v>
      </c>
      <c r="H9" s="278"/>
      <c r="I9" s="259">
        <v>50</v>
      </c>
      <c r="J9" s="260"/>
      <c r="K9" s="45"/>
      <c r="Z9" s="45"/>
      <c r="AA9" s="45"/>
    </row>
    <row r="10" spans="1:28" ht="15" customHeight="1">
      <c r="C10" s="196" t="s">
        <v>56</v>
      </c>
      <c r="D10" s="83" t="str">
        <f>Catering!G20</f>
        <v>N/A</v>
      </c>
      <c r="E10" s="84" t="str">
        <f>Catering!G21</f>
        <v>N/A</v>
      </c>
      <c r="F10" s="22"/>
      <c r="G10" s="277" t="s">
        <v>118</v>
      </c>
      <c r="H10" s="278"/>
      <c r="I10" s="259">
        <v>30</v>
      </c>
      <c r="J10" s="260"/>
      <c r="K10" s="45"/>
      <c r="Z10" s="45"/>
      <c r="AA10" s="45"/>
    </row>
    <row r="11" spans="1:28" ht="15" customHeight="1" thickBot="1">
      <c r="C11" s="196" t="s">
        <v>57</v>
      </c>
      <c r="D11" s="83" t="str">
        <f>'Energy, Efficiency &amp; Offsets'!G13</f>
        <v>N/A</v>
      </c>
      <c r="E11" s="84" t="str">
        <f>'Energy, Efficiency &amp; Offsets'!G14</f>
        <v>N/A</v>
      </c>
      <c r="F11" s="22"/>
      <c r="G11" s="279" t="s">
        <v>117</v>
      </c>
      <c r="H11" s="280"/>
      <c r="I11" s="273">
        <v>20</v>
      </c>
      <c r="J11" s="274"/>
      <c r="K11" s="45"/>
      <c r="Z11" s="45"/>
      <c r="AA11" s="45"/>
    </row>
    <row r="12" spans="1:28" ht="15" customHeight="1" thickTop="1" thickBot="1">
      <c r="C12" s="196" t="s">
        <v>58</v>
      </c>
      <c r="D12" s="83" t="str">
        <f>Waste!G19</f>
        <v>N/A</v>
      </c>
      <c r="E12" s="84" t="str">
        <f>Waste!G20</f>
        <v>N/A</v>
      </c>
      <c r="F12" s="22"/>
      <c r="G12" s="12"/>
      <c r="H12" s="12"/>
      <c r="I12" s="12"/>
      <c r="J12" s="45"/>
      <c r="K12" s="45"/>
      <c r="Z12" s="45"/>
      <c r="AA12" s="45"/>
    </row>
    <row r="13" spans="1:28" ht="15" customHeight="1" thickTop="1">
      <c r="C13" s="196" t="s">
        <v>59</v>
      </c>
      <c r="D13" s="83" t="str">
        <f>'Event Communication'!G12</f>
        <v>N/A</v>
      </c>
      <c r="E13" s="84" t="str">
        <f>'Event Communication'!G13</f>
        <v>N/A</v>
      </c>
      <c r="F13" s="22"/>
      <c r="G13" s="261" t="s">
        <v>114</v>
      </c>
      <c r="H13" s="262"/>
      <c r="I13" s="243" t="str">
        <f>IF(OR(E17=0, E17="N/A", D17="N/A"), "N/A", ROUNDDOWN((D17/E17)*100, 0))</f>
        <v>N/A</v>
      </c>
      <c r="J13" s="244"/>
      <c r="K13" s="45"/>
      <c r="Z13" s="45"/>
      <c r="AA13" s="45"/>
    </row>
    <row r="14" spans="1:28" ht="15" customHeight="1">
      <c r="C14" s="196" t="s">
        <v>60</v>
      </c>
      <c r="D14" s="83" t="str">
        <f>Other!G15</f>
        <v>N/A</v>
      </c>
      <c r="E14" s="84" t="str">
        <f>Other!G16</f>
        <v>N/A</v>
      </c>
      <c r="F14" s="22"/>
      <c r="G14" s="263"/>
      <c r="H14" s="264"/>
      <c r="I14" s="245"/>
      <c r="J14" s="246"/>
      <c r="K14" s="45"/>
      <c r="Z14" s="45"/>
      <c r="AA14" s="45"/>
    </row>
    <row r="15" spans="1:28" ht="15" customHeight="1" thickBot="1">
      <c r="C15" s="197" t="s">
        <v>112</v>
      </c>
      <c r="D15" s="85" t="str">
        <f>IF(E15="N/A", "N/A", "To be reviewed")</f>
        <v>N/A</v>
      </c>
      <c r="E15" s="86" t="str">
        <f>IF(Innovation!H16="12+", 12, Innovation!H16)</f>
        <v>N/A</v>
      </c>
      <c r="F15" s="51"/>
      <c r="G15" s="265"/>
      <c r="H15" s="266"/>
      <c r="I15" s="247"/>
      <c r="J15" s="248"/>
      <c r="K15" s="45"/>
      <c r="Z15" s="45"/>
      <c r="AA15" s="45"/>
    </row>
    <row r="16" spans="1:28" ht="15" customHeight="1" thickTop="1" thickBot="1">
      <c r="C16" s="87"/>
      <c r="D16" s="88"/>
      <c r="E16" s="89"/>
      <c r="F16" s="51"/>
      <c r="G16" s="12"/>
      <c r="H16" s="12"/>
      <c r="I16" s="12"/>
      <c r="J16" s="45"/>
      <c r="K16" s="45"/>
      <c r="Z16" s="45"/>
      <c r="AA16" s="45"/>
    </row>
    <row r="17" spans="3:28" ht="15" customHeight="1" thickTop="1" thickBot="1">
      <c r="C17" s="252" t="s">
        <v>52</v>
      </c>
      <c r="D17" s="254" t="str">
        <f>IF(AND(D8="N/A", D9="N/A", D10="N/A", D11="N/A", D12="N/A", D13="N/A",D14="N/A", D15="N/A"), "N/A", SUM(D8:D14))</f>
        <v>N/A</v>
      </c>
      <c r="E17" s="249" t="str">
        <f>IF(SUM(E8:E15)=0, "N/A", SUM(E8:E15))</f>
        <v>N/A</v>
      </c>
      <c r="F17" s="22"/>
      <c r="G17" s="261" t="s">
        <v>115</v>
      </c>
      <c r="H17" s="262"/>
      <c r="I17" s="267" t="str">
        <f>IF(I13="N/A", "N/A", IF(I13&lt;I11, "None", IF(I13&lt;I10, "BRONZE", IF(I13&lt;I9, "SILVER", IF(I13&lt;I8, "GOLD", "PLATINUM")))))</f>
        <v>N/A</v>
      </c>
      <c r="J17" s="268"/>
      <c r="K17" s="45"/>
      <c r="Z17" s="45"/>
      <c r="AA17" s="45"/>
    </row>
    <row r="18" spans="3:28" ht="15" customHeight="1" thickTop="1" thickBot="1">
      <c r="C18" s="253"/>
      <c r="D18" s="255"/>
      <c r="E18" s="250"/>
      <c r="F18" s="12"/>
      <c r="G18" s="263"/>
      <c r="H18" s="264"/>
      <c r="I18" s="269"/>
      <c r="J18" s="270"/>
      <c r="K18" s="45"/>
      <c r="Z18" s="45"/>
      <c r="AA18" s="45"/>
    </row>
    <row r="19" spans="3:28" ht="15" customHeight="1" thickTop="1" thickBot="1">
      <c r="C19" s="253"/>
      <c r="D19" s="256"/>
      <c r="E19" s="251"/>
      <c r="F19" s="12"/>
      <c r="G19" s="265"/>
      <c r="H19" s="266"/>
      <c r="I19" s="271"/>
      <c r="J19" s="272"/>
      <c r="K19" s="45"/>
      <c r="Z19" s="45"/>
      <c r="AA19" s="45"/>
    </row>
    <row r="20" spans="3:28" ht="14.25" customHeight="1" thickTop="1">
      <c r="C20" s="50"/>
      <c r="D20" s="50"/>
      <c r="E20" s="50"/>
      <c r="F20" s="12"/>
      <c r="G20" s="12"/>
      <c r="H20" s="12"/>
      <c r="I20" s="12"/>
      <c r="J20" s="45"/>
      <c r="K20" s="45"/>
      <c r="Z20" s="45"/>
      <c r="AA20" s="45"/>
    </row>
    <row r="21" spans="3:28" ht="14.25" customHeight="1" thickBot="1">
      <c r="C21" s="12"/>
      <c r="D21" s="12"/>
      <c r="E21" s="12"/>
      <c r="F21" s="12"/>
      <c r="G21" s="12" t="str">
        <f>IF(E15="N/A", "", "Note: Additional innovation points may be added" )</f>
        <v/>
      </c>
      <c r="H21" s="12"/>
      <c r="I21" s="12"/>
      <c r="J21" s="45"/>
      <c r="K21" s="45"/>
      <c r="Z21" s="45"/>
      <c r="AA21" s="45"/>
    </row>
    <row r="22" spans="3:28" ht="33.75" customHeight="1" thickBot="1">
      <c r="C22" s="208" t="s">
        <v>65</v>
      </c>
      <c r="D22" s="12"/>
      <c r="E22" s="12"/>
      <c r="F22" s="12"/>
      <c r="G22" s="12"/>
      <c r="H22" s="12"/>
      <c r="I22" s="12"/>
      <c r="J22" s="12"/>
      <c r="K22" s="12"/>
      <c r="Z22" s="45"/>
      <c r="AA22" s="45"/>
      <c r="AB22" s="45"/>
    </row>
    <row r="23" spans="3:28" ht="14.25" customHeight="1" thickBot="1">
      <c r="C23" s="14"/>
      <c r="D23" s="15"/>
      <c r="E23" s="12"/>
      <c r="F23" s="12"/>
      <c r="G23" s="12"/>
      <c r="H23" s="12"/>
      <c r="I23" s="12"/>
      <c r="J23" s="12"/>
      <c r="K23" s="12"/>
      <c r="Z23" s="45"/>
      <c r="AA23" s="45"/>
      <c r="AB23" s="45"/>
    </row>
    <row r="24" spans="3:28" ht="33.75" customHeight="1" thickBot="1">
      <c r="C24" s="200" t="s">
        <v>69</v>
      </c>
      <c r="D24" s="12"/>
      <c r="E24" s="12"/>
      <c r="F24" s="12"/>
      <c r="G24" s="12"/>
      <c r="H24" s="12"/>
      <c r="I24" s="12"/>
      <c r="J24" s="12"/>
      <c r="K24" s="12"/>
      <c r="Z24" s="45"/>
      <c r="AA24" s="45"/>
      <c r="AB24" s="45"/>
    </row>
    <row r="25" spans="3:28" ht="37.5" customHeight="1">
      <c r="C25" s="14"/>
      <c r="D25" s="12"/>
      <c r="E25" s="12"/>
      <c r="F25" s="12"/>
      <c r="G25" s="12"/>
      <c r="H25" s="12"/>
      <c r="I25" s="12"/>
      <c r="J25" s="12"/>
      <c r="K25" s="12"/>
      <c r="Z25" s="45"/>
      <c r="AA25" s="45"/>
      <c r="AB25" s="45"/>
    </row>
    <row r="26" spans="3:28">
      <c r="C26" s="12"/>
      <c r="D26" s="12"/>
      <c r="E26" s="12"/>
      <c r="F26" s="12"/>
      <c r="G26" s="12"/>
      <c r="H26" s="12"/>
      <c r="I26" s="12"/>
      <c r="J26" s="12"/>
      <c r="K26" s="12"/>
      <c r="Z26" s="45"/>
      <c r="AA26" s="45"/>
      <c r="AB26" s="45"/>
    </row>
    <row r="27" spans="3:28" ht="39.75" customHeight="1">
      <c r="C27" s="14"/>
      <c r="D27" s="12"/>
      <c r="E27" s="12"/>
      <c r="F27" s="12"/>
      <c r="G27" s="12"/>
      <c r="H27" s="12"/>
      <c r="I27" s="12"/>
      <c r="J27" s="12"/>
      <c r="K27" s="12"/>
      <c r="Z27" s="45"/>
      <c r="AA27" s="45"/>
      <c r="AB27" s="45"/>
    </row>
    <row r="28" spans="3:28" ht="30" customHeight="1">
      <c r="C28" s="12"/>
      <c r="D28" s="12"/>
      <c r="E28" s="12"/>
      <c r="F28" s="12"/>
      <c r="G28" s="12"/>
      <c r="H28" s="12"/>
      <c r="I28" s="12"/>
      <c r="J28" s="12"/>
      <c r="K28" s="12"/>
      <c r="Z28" s="45"/>
      <c r="AA28" s="45"/>
      <c r="AB28" s="45"/>
    </row>
    <row r="29" spans="3:28" ht="30" customHeight="1">
      <c r="C29" s="12"/>
      <c r="D29" s="12"/>
      <c r="E29" s="12"/>
      <c r="F29" s="12"/>
      <c r="G29" s="12"/>
      <c r="H29" s="12"/>
      <c r="I29" s="12"/>
      <c r="J29" s="12"/>
      <c r="K29" s="12"/>
      <c r="Z29" s="45"/>
      <c r="AA29" s="45"/>
      <c r="AB29" s="45"/>
    </row>
    <row r="30" spans="3:28" ht="30" customHeight="1">
      <c r="C30" s="12"/>
      <c r="D30" s="12"/>
      <c r="E30" s="12"/>
      <c r="F30" s="12"/>
      <c r="G30" s="12"/>
      <c r="H30" s="12"/>
      <c r="I30" s="12"/>
      <c r="J30" s="12"/>
      <c r="K30" s="12"/>
      <c r="Z30" s="45"/>
      <c r="AA30" s="45"/>
      <c r="AB30" s="45"/>
    </row>
    <row r="31" spans="3:28" ht="30" customHeight="1">
      <c r="C31" s="12"/>
      <c r="D31" s="12"/>
      <c r="E31" s="12"/>
      <c r="F31" s="12"/>
      <c r="G31" s="12"/>
      <c r="H31" s="12"/>
      <c r="I31" s="12"/>
      <c r="J31" s="12"/>
      <c r="K31" s="12"/>
      <c r="Z31" s="45"/>
      <c r="AA31" s="45"/>
      <c r="AB31" s="45"/>
    </row>
    <row r="32" spans="3:28" ht="30" customHeight="1">
      <c r="C32" s="12"/>
      <c r="D32" s="12"/>
      <c r="E32" s="12"/>
      <c r="F32" s="12"/>
      <c r="G32" s="12"/>
      <c r="H32" s="12"/>
      <c r="I32" s="12"/>
      <c r="J32" s="12"/>
      <c r="K32" s="12"/>
      <c r="Z32" s="45"/>
      <c r="AA32" s="45"/>
      <c r="AB32" s="45"/>
    </row>
    <row r="33" spans="3:28" ht="30" customHeight="1">
      <c r="C33" s="12"/>
      <c r="D33" s="12"/>
      <c r="E33" s="12"/>
      <c r="F33" s="12"/>
      <c r="G33" s="12"/>
      <c r="H33" s="12"/>
      <c r="I33" s="12"/>
      <c r="J33" s="12"/>
      <c r="K33" s="12"/>
      <c r="Z33" s="45"/>
      <c r="AA33" s="45"/>
      <c r="AB33" s="45"/>
    </row>
    <row r="34" spans="3:28" ht="15" customHeight="1">
      <c r="C34" s="12"/>
      <c r="D34" s="12"/>
      <c r="E34" s="12"/>
      <c r="F34" s="12"/>
      <c r="G34" s="12"/>
      <c r="H34" s="12"/>
      <c r="I34" s="12"/>
      <c r="J34" s="12"/>
      <c r="K34" s="12"/>
      <c r="Z34" s="45"/>
      <c r="AA34" s="45"/>
      <c r="AB34" s="45"/>
    </row>
    <row r="35" spans="3:28" ht="37.5" customHeight="1">
      <c r="C35" s="14"/>
      <c r="D35" s="12"/>
      <c r="E35" s="12"/>
      <c r="F35" s="12"/>
      <c r="G35" s="12"/>
      <c r="H35" s="12"/>
      <c r="I35" s="12"/>
      <c r="J35" s="12"/>
      <c r="K35" s="12"/>
      <c r="Z35" s="45"/>
      <c r="AA35" s="45"/>
      <c r="AB35" s="45"/>
    </row>
    <row r="36" spans="3:28">
      <c r="C36" s="12"/>
      <c r="D36" s="12"/>
      <c r="E36" s="12"/>
      <c r="F36" s="12"/>
      <c r="G36" s="12"/>
      <c r="H36" s="12"/>
      <c r="I36" s="12"/>
      <c r="J36" s="12"/>
      <c r="K36" s="12"/>
      <c r="Z36" s="45"/>
      <c r="AA36" s="45"/>
      <c r="AB36" s="45"/>
    </row>
    <row r="37" spans="3:28" ht="37.5" customHeight="1">
      <c r="C37" s="14"/>
      <c r="D37" s="12"/>
      <c r="E37" s="12"/>
      <c r="F37" s="12"/>
      <c r="G37" s="12"/>
      <c r="H37" s="12"/>
      <c r="I37" s="12"/>
      <c r="J37" s="12"/>
      <c r="K37" s="12"/>
      <c r="Z37" s="45"/>
      <c r="AA37" s="45"/>
      <c r="AB37" s="45"/>
    </row>
    <row r="38" spans="3:28">
      <c r="C38" s="12"/>
      <c r="D38" s="12"/>
      <c r="E38" s="12"/>
      <c r="F38" s="12"/>
      <c r="G38" s="12"/>
      <c r="H38" s="12"/>
      <c r="I38" s="12"/>
      <c r="J38" s="12"/>
      <c r="K38" s="12"/>
      <c r="Z38" s="45"/>
      <c r="AA38" s="45"/>
      <c r="AB38" s="45"/>
    </row>
    <row r="39" spans="3:28">
      <c r="C39" s="12"/>
      <c r="D39" s="12"/>
      <c r="E39" s="12"/>
      <c r="F39" s="12"/>
      <c r="G39" s="12"/>
      <c r="H39" s="12"/>
      <c r="I39" s="12"/>
      <c r="J39" s="12"/>
      <c r="K39" s="12"/>
      <c r="Z39" s="45"/>
      <c r="AA39" s="45"/>
      <c r="AB39" s="45"/>
    </row>
    <row r="40" spans="3:28">
      <c r="C40" s="12"/>
      <c r="D40" s="12"/>
      <c r="E40" s="12"/>
      <c r="F40" s="12"/>
      <c r="G40" s="12"/>
      <c r="H40" s="12"/>
      <c r="I40" s="12"/>
      <c r="J40" s="12"/>
      <c r="K40" s="12"/>
      <c r="Z40" s="45"/>
      <c r="AA40" s="45"/>
      <c r="AB40" s="45"/>
    </row>
    <row r="41" spans="3:28">
      <c r="C41" s="12"/>
      <c r="D41" s="12"/>
      <c r="E41" s="12"/>
      <c r="F41" s="12"/>
      <c r="G41" s="12"/>
      <c r="H41" s="12"/>
      <c r="I41" s="12"/>
      <c r="J41" s="12"/>
      <c r="K41" s="12"/>
      <c r="Z41" s="45"/>
      <c r="AA41" s="45"/>
      <c r="AB41" s="45"/>
    </row>
    <row r="42" spans="3:28">
      <c r="C42" s="14"/>
      <c r="D42" s="12"/>
      <c r="E42" s="12"/>
      <c r="F42" s="12"/>
      <c r="G42" s="12"/>
      <c r="H42" s="12"/>
      <c r="I42" s="12"/>
      <c r="J42" s="12"/>
      <c r="K42" s="12"/>
      <c r="Z42" s="45"/>
      <c r="AA42" s="45"/>
      <c r="AB42" s="45"/>
    </row>
    <row r="43" spans="3:28">
      <c r="C43" s="12"/>
      <c r="D43" s="12"/>
      <c r="E43" s="12"/>
      <c r="F43" s="12"/>
      <c r="G43" s="12"/>
      <c r="H43" s="12"/>
      <c r="I43" s="12"/>
      <c r="J43" s="12"/>
      <c r="K43" s="12"/>
      <c r="Z43" s="45"/>
      <c r="AA43" s="45"/>
      <c r="AB43" s="45"/>
    </row>
    <row r="44" spans="3:28">
      <c r="C44" s="12"/>
      <c r="D44" s="12"/>
      <c r="E44" s="12"/>
      <c r="F44" s="12"/>
      <c r="G44" s="12"/>
      <c r="Z44" s="45"/>
      <c r="AA44" s="45"/>
      <c r="AB44" s="45"/>
    </row>
    <row r="45" spans="3:28">
      <c r="C45" s="12"/>
      <c r="D45" s="12"/>
      <c r="E45" s="12"/>
      <c r="F45" s="12"/>
      <c r="G45" s="12"/>
      <c r="Z45" s="45"/>
      <c r="AA45" s="45"/>
      <c r="AB45" s="45"/>
    </row>
    <row r="46" spans="3:28">
      <c r="C46" s="12"/>
      <c r="D46" s="12"/>
      <c r="Z46" s="45"/>
      <c r="AA46" s="45"/>
      <c r="AB46" s="45"/>
    </row>
    <row r="47" spans="3:28">
      <c r="Z47" s="45"/>
      <c r="AA47" s="45"/>
      <c r="AB47" s="45"/>
    </row>
  </sheetData>
  <sheetProtection password="F5B7" sheet="1" objects="1" selectLockedCells="1"/>
  <mergeCells count="17">
    <mergeCell ref="G11:H11"/>
    <mergeCell ref="I7:J7"/>
    <mergeCell ref="G7:H7"/>
    <mergeCell ref="I13:J15"/>
    <mergeCell ref="E17:E19"/>
    <mergeCell ref="C17:C19"/>
    <mergeCell ref="D17:D19"/>
    <mergeCell ref="I8:J8"/>
    <mergeCell ref="I9:J9"/>
    <mergeCell ref="I10:J10"/>
    <mergeCell ref="G17:H19"/>
    <mergeCell ref="I17:J19"/>
    <mergeCell ref="G13:H15"/>
    <mergeCell ref="I11:J11"/>
    <mergeCell ref="G8:H8"/>
    <mergeCell ref="G9:H9"/>
    <mergeCell ref="G10:H10"/>
  </mergeCells>
  <conditionalFormatting sqref="D8">
    <cfRule type="colorScale" priority="57">
      <colorScale>
        <cfvo type="num" val="0"/>
        <cfvo type="num" val="$E$8"/>
        <color rgb="FF193053"/>
        <color rgb="FF738E2E"/>
      </colorScale>
    </cfRule>
  </conditionalFormatting>
  <conditionalFormatting sqref="D9">
    <cfRule type="colorScale" priority="58">
      <colorScale>
        <cfvo type="num" val="0"/>
        <cfvo type="num" val="$E$9"/>
        <color rgb="FF193053"/>
        <color rgb="FF738E2E"/>
      </colorScale>
    </cfRule>
  </conditionalFormatting>
  <conditionalFormatting sqref="D10">
    <cfRule type="colorScale" priority="59">
      <colorScale>
        <cfvo type="num" val="0"/>
        <cfvo type="num" val="$E$10"/>
        <color rgb="FF193053"/>
        <color rgb="FF738E2E"/>
      </colorScale>
    </cfRule>
  </conditionalFormatting>
  <conditionalFormatting sqref="D11">
    <cfRule type="colorScale" priority="60">
      <colorScale>
        <cfvo type="num" val="0"/>
        <cfvo type="num" val="$E$11"/>
        <color rgb="FF193053"/>
        <color rgb="FF738E2E"/>
      </colorScale>
    </cfRule>
  </conditionalFormatting>
  <conditionalFormatting sqref="D12">
    <cfRule type="colorScale" priority="61">
      <colorScale>
        <cfvo type="num" val="0"/>
        <cfvo type="num" val="$E$12"/>
        <color rgb="FF193053"/>
        <color rgb="FF738E2E"/>
      </colorScale>
    </cfRule>
  </conditionalFormatting>
  <conditionalFormatting sqref="D13">
    <cfRule type="colorScale" priority="62">
      <colorScale>
        <cfvo type="num" val="0"/>
        <cfvo type="num" val="$E$13"/>
        <color rgb="FF193053"/>
        <color rgb="FF738E2E"/>
      </colorScale>
    </cfRule>
  </conditionalFormatting>
  <conditionalFormatting sqref="D14">
    <cfRule type="colorScale" priority="63">
      <colorScale>
        <cfvo type="num" val="0"/>
        <cfvo type="num" val="$E$14"/>
        <color rgb="FF193053"/>
        <color rgb="FF738E2E"/>
      </colorScale>
    </cfRule>
  </conditionalFormatting>
  <conditionalFormatting sqref="D17">
    <cfRule type="colorScale" priority="65">
      <colorScale>
        <cfvo type="num" val="0"/>
        <cfvo type="num" val="$E$17"/>
        <color rgb="FF193053"/>
        <color rgb="FF738E2E"/>
      </colorScale>
    </cfRule>
  </conditionalFormatting>
  <conditionalFormatting sqref="C8:D8">
    <cfRule type="expression" dxfId="11" priority="38" stopIfTrue="1">
      <formula>OR($E$8="N/A")</formula>
    </cfRule>
  </conditionalFormatting>
  <conditionalFormatting sqref="C9:D9">
    <cfRule type="expression" dxfId="10" priority="34" stopIfTrue="1">
      <formula>OR($E$9="N/A")</formula>
    </cfRule>
  </conditionalFormatting>
  <conditionalFormatting sqref="C10:D10">
    <cfRule type="expression" dxfId="9" priority="33" stopIfTrue="1">
      <formula>OR($E$10="N/A")</formula>
    </cfRule>
  </conditionalFormatting>
  <conditionalFormatting sqref="C11:D11">
    <cfRule type="expression" dxfId="8" priority="32" stopIfTrue="1">
      <formula>OR($E$11="N/A")</formula>
    </cfRule>
  </conditionalFormatting>
  <conditionalFormatting sqref="C12:D12">
    <cfRule type="expression" dxfId="7" priority="31" stopIfTrue="1">
      <formula>OR($E$12="N/A")</formula>
    </cfRule>
  </conditionalFormatting>
  <conditionalFormatting sqref="C13:D13">
    <cfRule type="expression" dxfId="6" priority="29" stopIfTrue="1">
      <formula>OR($E$13="N/A")</formula>
    </cfRule>
  </conditionalFormatting>
  <conditionalFormatting sqref="C14:D14">
    <cfRule type="expression" dxfId="5" priority="28" stopIfTrue="1">
      <formula>OR($E$14="N/A")</formula>
    </cfRule>
  </conditionalFormatting>
  <conditionalFormatting sqref="C15:D15">
    <cfRule type="expression" dxfId="4" priority="27" stopIfTrue="1">
      <formula>OR($E$15="N/A")</formula>
    </cfRule>
  </conditionalFormatting>
  <conditionalFormatting sqref="I17:J19">
    <cfRule type="containsText" dxfId="3" priority="6" stopIfTrue="1" operator="containsText" text="Platinum">
      <formula>NOT(ISERROR(SEARCH("Platinum",I17)))</formula>
    </cfRule>
    <cfRule type="containsText" dxfId="2" priority="7" stopIfTrue="1" operator="containsText" text="Gold">
      <formula>NOT(ISERROR(SEARCH("Gold",I17)))</formula>
    </cfRule>
    <cfRule type="containsText" dxfId="1" priority="8" stopIfTrue="1" operator="containsText" text="Silver">
      <formula>NOT(ISERROR(SEARCH("Silver",I17)))</formula>
    </cfRule>
    <cfRule type="containsText" dxfId="0" priority="9" stopIfTrue="1" operator="containsText" text="Bronze">
      <formula>NOT(ISERROR(SEARCH("Bronze",I17)))</formula>
    </cfRule>
  </conditionalFormatting>
  <hyperlinks>
    <hyperlink ref="H3" location="Innovation!A1" display="Previous Page"/>
    <hyperlink ref="C24" location="'Optional Feedback Survey'!A1" display="Complete Optional Feedback Survey"/>
    <hyperlink ref="C8" location="Transportation!A1" display="Previous Page"/>
    <hyperlink ref="C9:C14" location="Transportation!A1" display="Previous Page"/>
    <hyperlink ref="C15" location="Innovation!A1" display="Innovation Points"/>
    <hyperlink ref="C9" location="'Stationary &amp; Handouts'!A1" display="Stationary &amp; Handouts"/>
    <hyperlink ref="C10" location="Catering!A1" display="Catering"/>
    <hyperlink ref="C11" location="'Energy, Efficiency &amp; Offsets'!A1" display="Energy, Efficiency &amp; Offsets"/>
    <hyperlink ref="C12" location="Waste!A1" display="Waste"/>
    <hyperlink ref="C13" location="'Event Communication'!A1" display="Event Communication"/>
    <hyperlink ref="C14" location="Other!A1" display="Other"/>
    <hyperlink ref="C22" r:id="rId1"/>
  </hyperlinks>
  <pageMargins left="0.7" right="0.7" top="0.75" bottom="0.75" header="0.3" footer="0.3"/>
  <pageSetup orientation="portrait" r:id="rId2"/>
  <drawing r:id="rId3"/>
  <legacyDrawing r:id="rId4"/>
</worksheet>
</file>

<file path=xl/worksheets/sheet12.xml><?xml version="1.0" encoding="utf-8"?>
<worksheet xmlns="http://schemas.openxmlformats.org/spreadsheetml/2006/main" xmlns:r="http://schemas.openxmlformats.org/officeDocument/2006/relationships">
  <sheetPr codeName="Sheet10">
    <tabColor theme="0" tint="-4.9989318521683403E-2"/>
  </sheetPr>
  <dimension ref="A1:Z34"/>
  <sheetViews>
    <sheetView zoomScaleNormal="100" workbookViewId="0">
      <pane ySplit="3" topLeftCell="A18" activePane="bottomLeft" state="frozen"/>
      <selection activeCell="G3" sqref="G3"/>
      <selection pane="bottomLeft" activeCell="I3" sqref="I3"/>
    </sheetView>
  </sheetViews>
  <sheetFormatPr defaultRowHeight="12.75"/>
  <cols>
    <col min="1" max="1" width="7" style="129" customWidth="1"/>
    <col min="2" max="2" width="2" style="130" customWidth="1"/>
    <col min="3" max="3" width="9.140625" style="130" customWidth="1"/>
    <col min="4" max="4" width="35.7109375" style="130" customWidth="1"/>
    <col min="5" max="5" width="19.85546875" style="130" customWidth="1"/>
    <col min="6" max="6" width="3.5703125" style="130" customWidth="1"/>
    <col min="7" max="11" width="15.7109375" style="130" customWidth="1"/>
    <col min="12" max="26" width="9.140625" style="133"/>
    <col min="27" max="16384" width="9.140625" style="130"/>
  </cols>
  <sheetData>
    <row r="1" spans="1:26" s="123" customFormat="1" ht="17.25" customHeight="1">
      <c r="A1" s="145"/>
      <c r="L1" s="124"/>
      <c r="M1" s="124"/>
      <c r="N1" s="124"/>
      <c r="O1" s="124"/>
      <c r="P1" s="124"/>
      <c r="Q1" s="124"/>
      <c r="R1" s="124"/>
      <c r="S1" s="124"/>
      <c r="T1" s="124"/>
      <c r="U1" s="124"/>
      <c r="V1" s="124"/>
      <c r="W1" s="124"/>
      <c r="X1" s="124"/>
      <c r="Y1" s="124"/>
      <c r="Z1" s="124"/>
    </row>
    <row r="2" spans="1:26" s="125" customFormat="1" ht="6" customHeight="1" thickBot="1">
      <c r="L2" s="126"/>
      <c r="M2" s="126"/>
      <c r="N2" s="126"/>
      <c r="O2" s="126"/>
      <c r="P2" s="126"/>
      <c r="Q2" s="126"/>
      <c r="R2" s="126"/>
      <c r="S2" s="126"/>
      <c r="T2" s="126"/>
      <c r="U2" s="126"/>
      <c r="V2" s="126"/>
      <c r="W2" s="126"/>
      <c r="X2" s="126"/>
      <c r="Y2" s="126"/>
      <c r="Z2" s="126"/>
    </row>
    <row r="3" spans="1:26" s="127" customFormat="1" ht="63" customHeight="1" thickBot="1">
      <c r="A3" s="24"/>
      <c r="B3" s="24"/>
      <c r="G3" s="63"/>
      <c r="H3" s="63"/>
      <c r="I3" s="92" t="s">
        <v>26</v>
      </c>
      <c r="L3" s="128"/>
      <c r="M3" s="128"/>
      <c r="N3" s="128"/>
      <c r="O3" s="128"/>
      <c r="P3" s="128"/>
      <c r="Q3" s="128"/>
      <c r="R3" s="128"/>
      <c r="S3" s="128"/>
      <c r="T3" s="128"/>
      <c r="U3" s="128"/>
      <c r="V3" s="128"/>
      <c r="W3" s="128"/>
      <c r="X3" s="128"/>
      <c r="Y3" s="128"/>
      <c r="Z3" s="128"/>
    </row>
    <row r="4" spans="1:26" ht="12.75" customHeight="1"/>
    <row r="5" spans="1:26" ht="18" customHeight="1">
      <c r="C5" s="175" t="s">
        <v>62</v>
      </c>
      <c r="D5" s="176"/>
      <c r="G5" s="132"/>
      <c r="H5" s="132"/>
      <c r="I5" s="132"/>
      <c r="J5" s="132"/>
      <c r="K5" s="132"/>
    </row>
    <row r="6" spans="1:26">
      <c r="C6" s="176"/>
      <c r="D6" s="176"/>
      <c r="G6" s="132"/>
      <c r="H6" s="132"/>
      <c r="I6" s="132"/>
      <c r="J6" s="132"/>
      <c r="K6" s="132"/>
    </row>
    <row r="7" spans="1:26" ht="13.5" thickBot="1">
      <c r="C7" s="177"/>
      <c r="D7" s="138"/>
      <c r="E7" s="138"/>
      <c r="F7" s="138"/>
      <c r="G7" s="138"/>
      <c r="H7" s="138"/>
      <c r="I7" s="138"/>
      <c r="J7" s="138"/>
      <c r="K7" s="132"/>
    </row>
    <row r="8" spans="1:26" ht="16.5" customHeight="1" thickTop="1" thickBot="1">
      <c r="C8" s="178">
        <v>11.1</v>
      </c>
      <c r="D8" s="283" t="s">
        <v>33</v>
      </c>
      <c r="E8" s="283"/>
      <c r="F8" s="179"/>
      <c r="G8" s="188">
        <v>0</v>
      </c>
      <c r="H8" s="180" t="s">
        <v>34</v>
      </c>
      <c r="I8" s="132"/>
      <c r="J8" s="132"/>
      <c r="K8" s="132"/>
    </row>
    <row r="9" spans="1:26" ht="13.5" thickTop="1">
      <c r="C9" s="181"/>
      <c r="D9" s="286"/>
      <c r="E9" s="286"/>
      <c r="F9" s="71"/>
      <c r="G9" s="132"/>
      <c r="H9" s="132"/>
      <c r="I9" s="132"/>
      <c r="J9" s="132"/>
      <c r="K9" s="132"/>
    </row>
    <row r="10" spans="1:26" ht="37.5" customHeight="1">
      <c r="C10" s="178">
        <v>11.2</v>
      </c>
      <c r="D10" s="286" t="s">
        <v>35</v>
      </c>
      <c r="E10" s="286"/>
      <c r="F10" s="71"/>
      <c r="G10" s="182" t="s">
        <v>77</v>
      </c>
      <c r="H10" s="182" t="s">
        <v>78</v>
      </c>
      <c r="I10" s="182" t="s">
        <v>79</v>
      </c>
      <c r="J10" s="182" t="s">
        <v>78</v>
      </c>
      <c r="K10" s="182" t="s">
        <v>80</v>
      </c>
    </row>
    <row r="11" spans="1:26">
      <c r="C11" s="181"/>
      <c r="D11" s="286"/>
      <c r="E11" s="286"/>
      <c r="F11" s="71"/>
      <c r="G11" s="132"/>
      <c r="H11" s="132"/>
      <c r="I11" s="132"/>
      <c r="J11" s="132"/>
      <c r="K11" s="132"/>
    </row>
    <row r="12" spans="1:26" ht="30" customHeight="1">
      <c r="C12" s="178">
        <v>11.3</v>
      </c>
      <c r="D12" s="286" t="s">
        <v>36</v>
      </c>
      <c r="E12" s="286"/>
      <c r="F12" s="71"/>
      <c r="G12" s="182" t="s">
        <v>71</v>
      </c>
      <c r="H12" s="182"/>
      <c r="I12" s="132"/>
      <c r="J12" s="132"/>
      <c r="K12" s="132"/>
    </row>
    <row r="13" spans="1:26" ht="30" customHeight="1">
      <c r="C13" s="181"/>
      <c r="D13" s="281"/>
      <c r="E13" s="281"/>
      <c r="F13" s="183"/>
      <c r="G13" s="182" t="s">
        <v>70</v>
      </c>
      <c r="H13" s="182"/>
      <c r="I13" s="132"/>
      <c r="J13" s="132"/>
      <c r="K13" s="132"/>
    </row>
    <row r="14" spans="1:26" ht="30" customHeight="1">
      <c r="C14" s="181"/>
      <c r="D14" s="281"/>
      <c r="E14" s="281"/>
      <c r="F14" s="183"/>
      <c r="G14" s="182" t="s">
        <v>72</v>
      </c>
      <c r="H14" s="182"/>
      <c r="I14" s="132"/>
      <c r="J14" s="132"/>
      <c r="K14" s="132"/>
    </row>
    <row r="15" spans="1:26" ht="30" customHeight="1">
      <c r="C15" s="181"/>
      <c r="D15" s="281"/>
      <c r="E15" s="281"/>
      <c r="F15" s="183"/>
      <c r="G15" s="182" t="s">
        <v>73</v>
      </c>
      <c r="H15" s="182"/>
      <c r="I15" s="132"/>
      <c r="J15" s="132"/>
      <c r="K15" s="132"/>
    </row>
    <row r="16" spans="1:26" ht="30" customHeight="1">
      <c r="C16" s="181"/>
      <c r="D16" s="281"/>
      <c r="E16" s="281"/>
      <c r="F16" s="183"/>
      <c r="G16" s="182" t="s">
        <v>74</v>
      </c>
      <c r="H16" s="182"/>
      <c r="I16" s="132"/>
      <c r="J16" s="132"/>
      <c r="K16" s="132"/>
    </row>
    <row r="17" spans="3:11" ht="30" customHeight="1">
      <c r="C17" s="181"/>
      <c r="D17" s="281"/>
      <c r="E17" s="281"/>
      <c r="F17" s="183"/>
      <c r="G17" s="182" t="s">
        <v>75</v>
      </c>
      <c r="H17" s="182"/>
      <c r="I17" s="132"/>
      <c r="J17" s="132"/>
      <c r="K17" s="132"/>
    </row>
    <row r="18" spans="3:11" ht="30" customHeight="1">
      <c r="C18" s="181"/>
      <c r="D18" s="281"/>
      <c r="E18" s="281"/>
      <c r="F18" s="183"/>
      <c r="G18" s="182" t="s">
        <v>76</v>
      </c>
      <c r="H18" s="182"/>
      <c r="I18" s="132"/>
      <c r="J18" s="132"/>
      <c r="K18" s="132"/>
    </row>
    <row r="19" spans="3:11" ht="15" customHeight="1">
      <c r="C19" s="181"/>
      <c r="D19" s="281"/>
      <c r="E19" s="281"/>
      <c r="F19" s="183"/>
      <c r="G19" s="132"/>
      <c r="H19" s="132"/>
      <c r="I19" s="132"/>
      <c r="J19" s="132"/>
      <c r="K19" s="132"/>
    </row>
    <row r="20" spans="3:11" ht="37.5" customHeight="1">
      <c r="C20" s="178">
        <v>11.4</v>
      </c>
      <c r="D20" s="286" t="s">
        <v>37</v>
      </c>
      <c r="E20" s="286"/>
      <c r="F20" s="71"/>
      <c r="G20" s="182" t="s">
        <v>81</v>
      </c>
      <c r="H20" s="182" t="s">
        <v>82</v>
      </c>
      <c r="I20" s="182" t="s">
        <v>83</v>
      </c>
      <c r="J20" s="182" t="s">
        <v>84</v>
      </c>
      <c r="K20" s="132"/>
    </row>
    <row r="21" spans="3:11">
      <c r="C21" s="181"/>
      <c r="D21" s="281"/>
      <c r="E21" s="281"/>
      <c r="F21" s="183"/>
      <c r="G21" s="132"/>
      <c r="H21" s="132"/>
      <c r="I21" s="132"/>
      <c r="J21" s="132"/>
      <c r="K21" s="132"/>
    </row>
    <row r="22" spans="3:11" ht="38.25" customHeight="1">
      <c r="C22" s="178">
        <v>11.5</v>
      </c>
      <c r="D22" s="286" t="s">
        <v>88</v>
      </c>
      <c r="E22" s="286"/>
      <c r="F22" s="71"/>
      <c r="G22" s="182" t="s">
        <v>81</v>
      </c>
      <c r="H22" s="182" t="s">
        <v>82</v>
      </c>
      <c r="I22" s="132"/>
      <c r="J22" s="132"/>
      <c r="K22" s="132"/>
    </row>
    <row r="23" spans="3:11">
      <c r="C23" s="181"/>
      <c r="D23" s="281"/>
      <c r="E23" s="281"/>
      <c r="F23" s="183"/>
      <c r="G23" s="132"/>
      <c r="H23" s="132"/>
      <c r="I23" s="132"/>
      <c r="J23" s="132"/>
      <c r="K23" s="132"/>
    </row>
    <row r="24" spans="3:11" ht="13.5" thickBot="1">
      <c r="C24" s="181"/>
      <c r="D24" s="282"/>
      <c r="E24" s="282"/>
      <c r="F24" s="184"/>
      <c r="G24" s="132"/>
      <c r="H24" s="132"/>
      <c r="I24" s="132"/>
      <c r="J24" s="132"/>
      <c r="K24" s="132"/>
    </row>
    <row r="25" spans="3:11" ht="25.5" customHeight="1" thickTop="1">
      <c r="C25" s="178">
        <v>11.6</v>
      </c>
      <c r="D25" s="283" t="s">
        <v>85</v>
      </c>
      <c r="E25" s="283"/>
      <c r="F25" s="179"/>
      <c r="G25" s="287"/>
      <c r="H25" s="288"/>
      <c r="I25" s="288"/>
      <c r="J25" s="289"/>
      <c r="K25" s="132"/>
    </row>
    <row r="26" spans="3:11">
      <c r="C26" s="185"/>
      <c r="D26" s="282"/>
      <c r="E26" s="282"/>
      <c r="F26" s="184"/>
      <c r="G26" s="290"/>
      <c r="H26" s="291"/>
      <c r="I26" s="291"/>
      <c r="J26" s="292"/>
      <c r="K26" s="132"/>
    </row>
    <row r="27" spans="3:11">
      <c r="C27" s="185"/>
      <c r="D27" s="282"/>
      <c r="E27" s="282"/>
      <c r="F27" s="184"/>
      <c r="G27" s="290"/>
      <c r="H27" s="291"/>
      <c r="I27" s="291"/>
      <c r="J27" s="292"/>
      <c r="K27" s="132"/>
    </row>
    <row r="28" spans="3:11">
      <c r="C28" s="185"/>
      <c r="D28" s="282"/>
      <c r="E28" s="282"/>
      <c r="F28" s="184"/>
      <c r="G28" s="290"/>
      <c r="H28" s="291"/>
      <c r="I28" s="291"/>
      <c r="J28" s="292"/>
      <c r="K28" s="132"/>
    </row>
    <row r="29" spans="3:11">
      <c r="C29" s="185"/>
      <c r="D29" s="282"/>
      <c r="E29" s="282"/>
      <c r="F29" s="184"/>
      <c r="G29" s="290"/>
      <c r="H29" s="291"/>
      <c r="I29" s="291"/>
      <c r="J29" s="292"/>
      <c r="K29" s="132"/>
    </row>
    <row r="30" spans="3:11">
      <c r="C30" s="185"/>
      <c r="D30" s="282"/>
      <c r="E30" s="282"/>
      <c r="F30" s="184"/>
      <c r="G30" s="290"/>
      <c r="H30" s="291"/>
      <c r="I30" s="291"/>
      <c r="J30" s="292"/>
    </row>
    <row r="31" spans="3:11" ht="13.5" thickBot="1">
      <c r="C31" s="185"/>
      <c r="D31" s="282"/>
      <c r="E31" s="282"/>
      <c r="F31" s="184"/>
      <c r="G31" s="293"/>
      <c r="H31" s="294"/>
      <c r="I31" s="294"/>
      <c r="J31" s="295"/>
    </row>
    <row r="32" spans="3:11" ht="29.25" customHeight="1" thickTop="1">
      <c r="C32" s="132"/>
      <c r="D32" s="285" t="s">
        <v>66</v>
      </c>
      <c r="E32" s="285"/>
      <c r="F32" s="186"/>
    </row>
    <row r="33" spans="3:6" ht="12.75" customHeight="1" thickBot="1">
      <c r="C33" s="132"/>
      <c r="D33" s="187"/>
      <c r="E33" s="187"/>
      <c r="F33" s="187"/>
    </row>
    <row r="34" spans="3:6" ht="33.75" customHeight="1" thickBot="1">
      <c r="C34" s="138"/>
      <c r="D34" s="208" t="s">
        <v>65</v>
      </c>
      <c r="E34" s="284"/>
      <c r="F34" s="284"/>
    </row>
  </sheetData>
  <sheetProtection password="F5B7" sheet="1" objects="1" selectLockedCells="1"/>
  <mergeCells count="27">
    <mergeCell ref="D22:E22"/>
    <mergeCell ref="G25:J31"/>
    <mergeCell ref="D8:E8"/>
    <mergeCell ref="D10:E10"/>
    <mergeCell ref="D12:E12"/>
    <mergeCell ref="D19:E19"/>
    <mergeCell ref="D18:E18"/>
    <mergeCell ref="D17:E17"/>
    <mergeCell ref="D16:E16"/>
    <mergeCell ref="D13:E13"/>
    <mergeCell ref="D14:E14"/>
    <mergeCell ref="D9:E9"/>
    <mergeCell ref="D11:E11"/>
    <mergeCell ref="D15:E15"/>
    <mergeCell ref="D20:E20"/>
    <mergeCell ref="D21:E21"/>
    <mergeCell ref="D23:E23"/>
    <mergeCell ref="D24:E24"/>
    <mergeCell ref="D25:E25"/>
    <mergeCell ref="D26:E26"/>
    <mergeCell ref="E34:F34"/>
    <mergeCell ref="D27:E27"/>
    <mergeCell ref="D28:E28"/>
    <mergeCell ref="D29:E29"/>
    <mergeCell ref="D30:E30"/>
    <mergeCell ref="D31:E31"/>
    <mergeCell ref="D32:E32"/>
  </mergeCells>
  <hyperlinks>
    <hyperlink ref="I3" location="'Review &amp; Submit'!A1" display="Previous Page"/>
    <hyperlink ref="D34" r:id="rId1"/>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sheetPr codeName="Sheet2">
    <tabColor theme="0" tint="-4.9989318521683403E-2"/>
  </sheetPr>
  <dimension ref="A1:Z18"/>
  <sheetViews>
    <sheetView showGridLines="0" zoomScaleNormal="100" workbookViewId="0">
      <pane ySplit="3" topLeftCell="A4" activePane="bottomLeft" state="frozen"/>
      <selection activeCell="I3" sqref="I3"/>
      <selection pane="bottomLeft" activeCell="G3" sqref="G3"/>
    </sheetView>
  </sheetViews>
  <sheetFormatPr defaultRowHeight="12.75"/>
  <cols>
    <col min="1" max="1" width="7" style="129" customWidth="1"/>
    <col min="2" max="2" width="2" style="130" customWidth="1"/>
    <col min="3" max="3" width="20.42578125" style="130" customWidth="1"/>
    <col min="4" max="4" width="8.7109375" style="130" customWidth="1"/>
    <col min="5" max="5" width="32.5703125" style="130" customWidth="1"/>
    <col min="6" max="6" width="22.28515625" style="130" customWidth="1"/>
    <col min="7" max="8" width="15.7109375" style="130" customWidth="1"/>
    <col min="9" max="9" width="21.7109375" style="130" bestFit="1" customWidth="1"/>
    <col min="10" max="11" width="9.140625" style="130"/>
    <col min="12" max="26" width="9.140625" style="133"/>
    <col min="27" max="16384" width="9.140625" style="130"/>
  </cols>
  <sheetData>
    <row r="1" spans="1:26" s="123" customFormat="1" ht="17.25" customHeight="1">
      <c r="A1" s="145"/>
      <c r="L1" s="124"/>
      <c r="M1" s="124"/>
      <c r="N1" s="124"/>
      <c r="O1" s="124"/>
      <c r="P1" s="124"/>
      <c r="Q1" s="124"/>
      <c r="R1" s="124"/>
      <c r="S1" s="124"/>
      <c r="T1" s="124"/>
      <c r="U1" s="124"/>
      <c r="V1" s="124"/>
      <c r="W1" s="124"/>
      <c r="X1" s="124"/>
      <c r="Y1" s="124"/>
      <c r="Z1" s="124"/>
    </row>
    <row r="2" spans="1:26" s="125" customFormat="1" ht="6" customHeight="1" thickBot="1">
      <c r="L2" s="126"/>
      <c r="M2" s="126"/>
      <c r="N2" s="126"/>
      <c r="O2" s="126"/>
      <c r="P2" s="126"/>
      <c r="Q2" s="126"/>
      <c r="R2" s="126"/>
      <c r="S2" s="126"/>
      <c r="T2" s="126"/>
      <c r="U2" s="126"/>
      <c r="V2" s="126"/>
      <c r="W2" s="126"/>
      <c r="X2" s="126"/>
      <c r="Y2" s="126"/>
      <c r="Z2" s="126"/>
    </row>
    <row r="3" spans="1:26" s="127" customFormat="1" ht="63" customHeight="1" thickBot="1">
      <c r="A3" s="20"/>
      <c r="B3" s="20"/>
      <c r="C3" s="20"/>
      <c r="F3" s="20"/>
      <c r="G3" s="93" t="s">
        <v>90</v>
      </c>
      <c r="H3" s="92" t="s">
        <v>25</v>
      </c>
      <c r="I3" s="94"/>
      <c r="L3" s="128"/>
      <c r="M3" s="128"/>
      <c r="N3" s="128"/>
      <c r="O3" s="128"/>
      <c r="P3" s="128"/>
      <c r="Q3" s="128"/>
      <c r="R3" s="128"/>
      <c r="S3" s="128"/>
      <c r="T3" s="128"/>
      <c r="U3" s="128"/>
      <c r="V3" s="128"/>
      <c r="W3" s="128"/>
      <c r="X3" s="128"/>
      <c r="Y3" s="128"/>
      <c r="Z3" s="128"/>
    </row>
    <row r="5" spans="1:26" ht="18" customHeight="1">
      <c r="C5" s="131" t="s">
        <v>39</v>
      </c>
      <c r="D5" s="69"/>
      <c r="E5" s="132"/>
      <c r="F5" s="132"/>
      <c r="G5" s="132"/>
      <c r="H5" s="132"/>
      <c r="I5" s="132"/>
      <c r="J5" s="132"/>
    </row>
    <row r="6" spans="1:26" ht="18" customHeight="1" thickBot="1">
      <c r="C6" s="134"/>
      <c r="D6" s="135"/>
      <c r="E6" s="135"/>
      <c r="F6" s="135"/>
      <c r="G6" s="135"/>
      <c r="H6" s="136"/>
      <c r="I6" s="137"/>
      <c r="J6" s="138"/>
    </row>
    <row r="7" spans="1:26" ht="24" customHeight="1" thickTop="1" thickBot="1">
      <c r="C7" s="132"/>
      <c r="D7" s="139"/>
      <c r="E7" s="139"/>
      <c r="F7" s="140"/>
      <c r="G7" s="141"/>
      <c r="H7" s="214" t="s">
        <v>29</v>
      </c>
      <c r="I7" s="215"/>
      <c r="J7" s="215"/>
      <c r="K7" s="216"/>
    </row>
    <row r="8" spans="1:26" ht="48" customHeight="1" thickTop="1" thickBot="1">
      <c r="C8" s="142" t="s">
        <v>64</v>
      </c>
      <c r="D8" s="143">
        <v>1.1000000000000001</v>
      </c>
      <c r="E8" s="201" t="s">
        <v>127</v>
      </c>
      <c r="F8" s="220"/>
      <c r="G8" s="222"/>
      <c r="H8" s="217"/>
      <c r="I8" s="218"/>
      <c r="J8" s="218"/>
      <c r="K8" s="219"/>
    </row>
    <row r="9" spans="1:26" ht="48" customHeight="1" thickTop="1" thickBot="1">
      <c r="C9" s="132"/>
      <c r="D9" s="143">
        <v>1.2</v>
      </c>
      <c r="E9" s="202" t="s">
        <v>27</v>
      </c>
      <c r="F9" s="220"/>
      <c r="G9" s="222"/>
      <c r="H9" s="217"/>
      <c r="I9" s="218"/>
      <c r="J9" s="218"/>
      <c r="K9" s="219"/>
    </row>
    <row r="10" spans="1:26" ht="48" customHeight="1" thickTop="1" thickBot="1">
      <c r="C10" s="132"/>
      <c r="D10" s="143">
        <v>1.3</v>
      </c>
      <c r="E10" s="202" t="s">
        <v>121</v>
      </c>
      <c r="F10" s="225"/>
      <c r="G10" s="226"/>
      <c r="H10" s="217"/>
      <c r="I10" s="218"/>
      <c r="J10" s="218"/>
      <c r="K10" s="219"/>
    </row>
    <row r="11" spans="1:26" ht="48" customHeight="1" thickTop="1" thickBot="1">
      <c r="C11" s="132"/>
      <c r="D11" s="143">
        <v>1.4</v>
      </c>
      <c r="E11" s="202" t="s">
        <v>122</v>
      </c>
      <c r="F11" s="220"/>
      <c r="G11" s="222"/>
      <c r="H11" s="217"/>
      <c r="I11" s="218"/>
      <c r="J11" s="218"/>
      <c r="K11" s="219"/>
    </row>
    <row r="12" spans="1:26" ht="48" customHeight="1" thickTop="1" thickBot="1">
      <c r="C12" s="142" t="s">
        <v>28</v>
      </c>
      <c r="D12" s="143">
        <v>1.5</v>
      </c>
      <c r="E12" s="202" t="s">
        <v>123</v>
      </c>
      <c r="F12" s="220"/>
      <c r="G12" s="222"/>
      <c r="H12" s="217"/>
      <c r="I12" s="218"/>
      <c r="J12" s="218"/>
      <c r="K12" s="219"/>
    </row>
    <row r="13" spans="1:26" ht="48" customHeight="1" thickTop="1" thickBot="1">
      <c r="C13" s="132"/>
      <c r="D13" s="143">
        <v>1.6</v>
      </c>
      <c r="E13" s="202" t="s">
        <v>124</v>
      </c>
      <c r="F13" s="220"/>
      <c r="G13" s="221"/>
      <c r="H13" s="217"/>
      <c r="I13" s="218"/>
      <c r="J13" s="218"/>
      <c r="K13" s="219"/>
    </row>
    <row r="14" spans="1:26" ht="48" customHeight="1" thickTop="1" thickBot="1">
      <c r="C14" s="132"/>
      <c r="D14" s="143">
        <v>1.7</v>
      </c>
      <c r="E14" s="202" t="s">
        <v>125</v>
      </c>
      <c r="F14" s="220"/>
      <c r="G14" s="222"/>
      <c r="H14" s="217"/>
      <c r="I14" s="218"/>
      <c r="J14" s="218"/>
      <c r="K14" s="219"/>
    </row>
    <row r="15" spans="1:26" ht="48" customHeight="1" thickTop="1" thickBot="1">
      <c r="C15" s="132"/>
      <c r="D15" s="144">
        <v>1.8</v>
      </c>
      <c r="E15" s="203" t="s">
        <v>126</v>
      </c>
      <c r="F15" s="223"/>
      <c r="G15" s="224"/>
      <c r="H15" s="227"/>
      <c r="I15" s="228"/>
      <c r="J15" s="228"/>
      <c r="K15" s="229"/>
    </row>
    <row r="16" spans="1:26" ht="13.5" thickTop="1">
      <c r="C16" s="132"/>
      <c r="D16" s="132"/>
      <c r="E16" s="132"/>
      <c r="F16" s="132"/>
      <c r="G16" s="132"/>
      <c r="H16" s="132"/>
      <c r="I16" s="132"/>
      <c r="J16" s="132"/>
    </row>
    <row r="17" spans="3:10">
      <c r="C17" s="132"/>
      <c r="D17" s="132"/>
      <c r="E17" s="132"/>
      <c r="F17" s="132"/>
      <c r="G17" s="132"/>
      <c r="H17" s="132"/>
      <c r="I17" s="132"/>
      <c r="J17" s="132"/>
    </row>
    <row r="18" spans="3:10">
      <c r="C18" s="132"/>
      <c r="D18" s="132"/>
      <c r="E18" s="132"/>
      <c r="F18" s="132"/>
      <c r="G18" s="132"/>
      <c r="H18" s="132"/>
      <c r="I18" s="132"/>
      <c r="J18" s="132"/>
    </row>
  </sheetData>
  <sheetProtection selectLockedCells="1"/>
  <dataConsolidate/>
  <mergeCells count="17">
    <mergeCell ref="F13:G13"/>
    <mergeCell ref="F14:G14"/>
    <mergeCell ref="F15:G15"/>
    <mergeCell ref="H12:K12"/>
    <mergeCell ref="F8:G8"/>
    <mergeCell ref="F9:G9"/>
    <mergeCell ref="F10:G10"/>
    <mergeCell ref="F11:G11"/>
    <mergeCell ref="F12:G12"/>
    <mergeCell ref="H14:K14"/>
    <mergeCell ref="H15:K15"/>
    <mergeCell ref="H13:K13"/>
    <mergeCell ref="H7:K7"/>
    <mergeCell ref="H8:K8"/>
    <mergeCell ref="H9:K9"/>
    <mergeCell ref="H10:K10"/>
    <mergeCell ref="H11:K11"/>
  </mergeCells>
  <dataValidations xWindow="832" yWindow="791" count="3">
    <dataValidation type="list" showInputMessage="1" showErrorMessage="1" prompt="Please choose from the dropdown box to the right of the cell." sqref="F15:G15">
      <formula1>"- Please Select -, 0-15, 16-40, 41-100, 101-250, 251-600, 601-1500, 1501+"</formula1>
    </dataValidation>
    <dataValidation type="list" showInputMessage="1" showErrorMessage="1" errorTitle="Length of Event" error="Please select from the dropdown box to the right of the cell." prompt="Please choose from the dropdown box to the right of the cell." sqref="F14:G14">
      <formula1>"- Please Select -,&lt;3 hours, 3 hours-1 day, 2-3 days, &gt;3 days"</formula1>
    </dataValidation>
    <dataValidation showInputMessage="1" showErrorMessage="1" sqref="H15"/>
  </dataValidations>
  <hyperlinks>
    <hyperlink ref="H3" location="Transportation!A1" display="Next Page"/>
    <hyperlink ref="G3" location="Welcome!A1" display="Welcome Pag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Sheet1">
    <tabColor rgb="FF22406E"/>
  </sheetPr>
  <dimension ref="A1:Y22"/>
  <sheetViews>
    <sheetView zoomScaleNormal="100" workbookViewId="0">
      <pane ySplit="3" topLeftCell="A4" activePane="bottomLeft" state="frozen"/>
      <selection activeCell="I3" sqref="I3"/>
      <selection pane="bottomLeft" activeCell="G3" sqref="G3"/>
    </sheetView>
  </sheetViews>
  <sheetFormatPr defaultRowHeight="12.75"/>
  <cols>
    <col min="1" max="1" width="7" style="156" customWidth="1"/>
    <col min="2" max="2" width="2" style="157" customWidth="1"/>
    <col min="3" max="3" width="20.42578125" style="157" customWidth="1"/>
    <col min="4" max="4" width="8.7109375" style="157" customWidth="1"/>
    <col min="5" max="5" width="39.140625" style="157" customWidth="1"/>
    <col min="6" max="8" width="15.7109375" style="157" customWidth="1"/>
    <col min="9" max="9" width="32.85546875" style="157" customWidth="1"/>
    <col min="10" max="10" width="9.140625" style="157"/>
    <col min="11" max="11" width="9.140625" style="72"/>
    <col min="12" max="12" width="22" style="72" customWidth="1"/>
    <col min="13" max="13" width="20.5703125" style="72" customWidth="1"/>
    <col min="14" max="14" width="32.42578125" style="72" customWidth="1"/>
    <col min="15" max="15" width="12" style="72" customWidth="1"/>
    <col min="16" max="16" width="14.5703125" style="72" customWidth="1"/>
    <col min="17" max="17" width="17.7109375" style="72" customWidth="1"/>
    <col min="18" max="25" width="9.140625" style="72"/>
    <col min="26" max="16384" width="9.140625" style="157"/>
  </cols>
  <sheetData>
    <row r="1" spans="1:25" s="149" customFormat="1" ht="17.25" customHeight="1">
      <c r="A1" s="172"/>
      <c r="K1" s="150"/>
      <c r="L1" s="150"/>
      <c r="M1" s="150"/>
      <c r="N1" s="150"/>
      <c r="O1" s="150"/>
      <c r="P1" s="150"/>
      <c r="Q1" s="150"/>
      <c r="R1" s="150"/>
      <c r="S1" s="150"/>
      <c r="T1" s="150"/>
      <c r="U1" s="150"/>
      <c r="V1" s="150"/>
      <c r="W1" s="150"/>
      <c r="X1" s="150"/>
      <c r="Y1" s="150"/>
    </row>
    <row r="2" spans="1:25" s="151" customFormat="1" ht="6" customHeight="1" thickBot="1">
      <c r="K2" s="152"/>
      <c r="L2" s="152"/>
      <c r="M2" s="152"/>
      <c r="N2" s="152"/>
      <c r="O2" s="152"/>
      <c r="P2" s="152"/>
      <c r="Q2" s="152"/>
      <c r="R2" s="152"/>
      <c r="S2" s="152"/>
      <c r="T2" s="152"/>
      <c r="U2" s="152"/>
      <c r="V2" s="152"/>
      <c r="W2" s="152"/>
      <c r="X2" s="152"/>
      <c r="Y2" s="152"/>
    </row>
    <row r="3" spans="1:25" s="153" customFormat="1" ht="63" customHeight="1" thickBot="1">
      <c r="G3" s="170" t="s">
        <v>26</v>
      </c>
      <c r="H3" s="171" t="s">
        <v>25</v>
      </c>
      <c r="J3" s="154"/>
      <c r="K3" s="155"/>
      <c r="L3" s="155"/>
      <c r="M3" s="155"/>
      <c r="N3" s="155"/>
      <c r="O3" s="155"/>
      <c r="P3" s="155"/>
      <c r="Q3" s="155"/>
      <c r="R3" s="155"/>
      <c r="S3" s="155"/>
      <c r="T3" s="155"/>
      <c r="U3" s="155"/>
      <c r="V3" s="155"/>
      <c r="W3" s="155"/>
      <c r="X3" s="155"/>
      <c r="Y3" s="155"/>
    </row>
    <row r="5" spans="1:25" ht="18" customHeight="1">
      <c r="C5" s="158" t="s">
        <v>106</v>
      </c>
      <c r="D5" s="106"/>
      <c r="E5" s="159"/>
      <c r="F5" s="159"/>
      <c r="G5" s="159"/>
      <c r="H5" s="159"/>
      <c r="I5" s="159"/>
      <c r="J5" s="159"/>
    </row>
    <row r="6" spans="1:25" ht="18" customHeight="1" thickBot="1">
      <c r="C6" s="160" t="s">
        <v>99</v>
      </c>
      <c r="D6" s="161"/>
      <c r="E6" s="161"/>
      <c r="F6" s="230"/>
      <c r="G6" s="230"/>
      <c r="H6" s="230"/>
      <c r="I6" s="161"/>
      <c r="J6" s="159"/>
      <c r="Q6" s="159"/>
    </row>
    <row r="7" spans="1:25" ht="24" customHeight="1" thickTop="1" thickBot="1">
      <c r="C7" s="147" t="b">
        <v>0</v>
      </c>
      <c r="D7" s="159"/>
      <c r="E7" s="159"/>
      <c r="F7" s="80" t="s">
        <v>0</v>
      </c>
      <c r="G7" s="80" t="s">
        <v>1</v>
      </c>
      <c r="H7" s="80" t="s">
        <v>30</v>
      </c>
      <c r="I7" s="80" t="s">
        <v>29</v>
      </c>
      <c r="J7" s="159"/>
      <c r="L7" s="72" t="s">
        <v>47</v>
      </c>
      <c r="M7" s="72" t="s">
        <v>48</v>
      </c>
      <c r="N7" s="72" t="s">
        <v>49</v>
      </c>
      <c r="Q7" s="159"/>
    </row>
    <row r="8" spans="1:25" ht="48" customHeight="1" thickTop="1" thickBot="1">
      <c r="C8" s="162" t="s">
        <v>133</v>
      </c>
      <c r="D8" s="80" t="str">
        <f>IF(OR(C7=TRUE, C10=TRUE, L8=2), "N/A", 2.1)</f>
        <v>N/A</v>
      </c>
      <c r="E8" s="189" t="s">
        <v>141</v>
      </c>
      <c r="F8" s="80"/>
      <c r="G8" s="80"/>
      <c r="H8" s="80"/>
      <c r="I8" s="146"/>
      <c r="J8" s="159"/>
      <c r="L8" s="147">
        <v>2</v>
      </c>
      <c r="M8" s="72" t="b">
        <f>IF(AND(C10=FALSE, L8&gt;2),TRUE, FALSE)</f>
        <v>0</v>
      </c>
      <c r="N8" s="72" t="b">
        <f>IF(AND(C10=FALSE,L8&lt;&gt;2), TRUE, FALSE)</f>
        <v>0</v>
      </c>
      <c r="O8" s="72" t="s">
        <v>50</v>
      </c>
      <c r="P8" s="73">
        <f>COUNTIF(M:M,TRUE)+COUNTIF(M16:M17, TRUE)</f>
        <v>0</v>
      </c>
      <c r="Q8" s="159"/>
    </row>
    <row r="9" spans="1:25" ht="48" customHeight="1" thickTop="1" thickBot="1">
      <c r="C9" s="163" t="s">
        <v>99</v>
      </c>
      <c r="D9" s="80" t="str">
        <f>IF(OR(C7=TRUE, C10=TRUE, L9=2), "N/A", 2.2)</f>
        <v>N/A</v>
      </c>
      <c r="E9" s="189" t="s">
        <v>132</v>
      </c>
      <c r="F9" s="80"/>
      <c r="G9" s="80"/>
      <c r="H9" s="80"/>
      <c r="I9" s="146"/>
      <c r="J9" s="159"/>
      <c r="L9" s="147">
        <v>2</v>
      </c>
      <c r="M9" s="72" t="b">
        <f>IF(AND(C10=FALSE, L9&gt;2),TRUE, FALSE)</f>
        <v>0</v>
      </c>
      <c r="N9" s="72" t="b">
        <f>IF(AND(C10=FALSE,L9&lt;&gt;2), TRUE, FALSE)</f>
        <v>0</v>
      </c>
      <c r="O9" s="72" t="s">
        <v>51</v>
      </c>
      <c r="P9" s="72">
        <f>COUNTIF(N:N,TRUE)+COUNTIF(N16:N17, TRUE)</f>
        <v>0</v>
      </c>
      <c r="Q9" s="159"/>
    </row>
    <row r="10" spans="1:25" ht="48" customHeight="1" thickTop="1" thickBot="1">
      <c r="C10" s="147" t="b">
        <v>0</v>
      </c>
      <c r="D10" s="80" t="str">
        <f>IF(OR(C7=TRUE,C10=TRUE,L10=2), "N/A", 2.3)</f>
        <v>N/A</v>
      </c>
      <c r="E10" s="190" t="s">
        <v>109</v>
      </c>
      <c r="F10" s="80" t="s">
        <v>16</v>
      </c>
      <c r="G10" s="80"/>
      <c r="H10" s="80"/>
      <c r="I10" s="146"/>
      <c r="J10" s="159"/>
      <c r="L10" s="147">
        <v>2</v>
      </c>
      <c r="M10" s="72" t="b">
        <f>IF(AND(C10=FALSE, L10&gt;2),TRUE, FALSE)</f>
        <v>0</v>
      </c>
      <c r="N10" s="72" t="b">
        <f>IF(AND(C10=FALSE,L10&lt;&gt;2), TRUE, FALSE)</f>
        <v>0</v>
      </c>
      <c r="Q10" s="159"/>
    </row>
    <row r="11" spans="1:25" ht="48" customHeight="1" thickTop="1" thickBot="1">
      <c r="C11" s="72"/>
      <c r="D11" s="80" t="str">
        <f>IF(OR(C7=TRUE, C10=TRUE, L11=2), "N/A", 2.4)</f>
        <v>N/A</v>
      </c>
      <c r="E11" s="189" t="s">
        <v>108</v>
      </c>
      <c r="F11" s="80"/>
      <c r="G11" s="80"/>
      <c r="H11" s="80"/>
      <c r="I11" s="146"/>
      <c r="J11" s="159"/>
      <c r="L11" s="147">
        <v>2</v>
      </c>
      <c r="M11" s="72" t="b">
        <f>IF(AND(C10=FALSE, L11&gt;2),TRUE, FALSE)</f>
        <v>0</v>
      </c>
      <c r="N11" s="72" t="b">
        <f>IF(AND(C10=FALSE,L11&lt;&gt;2), TRUE, FALSE)</f>
        <v>0</v>
      </c>
      <c r="Q11" s="159"/>
    </row>
    <row r="12" spans="1:25" ht="48" customHeight="1" thickTop="1" thickBot="1">
      <c r="C12" s="162" t="s">
        <v>63</v>
      </c>
      <c r="D12" s="80" t="str">
        <f>IF(OR(C7=TRUE, C14=TRUE, L12=2), "N/A", 2.5)</f>
        <v>N/A</v>
      </c>
      <c r="E12" s="189" t="s">
        <v>2</v>
      </c>
      <c r="F12" s="80"/>
      <c r="G12" s="80"/>
      <c r="H12" s="80"/>
      <c r="I12" s="146"/>
      <c r="J12" s="159"/>
      <c r="L12" s="147">
        <v>2</v>
      </c>
      <c r="M12" s="72" t="b">
        <f>IF(AND(C14=FALSE,L12&gt;2),TRUE, FALSE)</f>
        <v>0</v>
      </c>
      <c r="N12" s="72" t="b">
        <f>IF(AND(C14=FALSE, L12&lt;&gt;2), TRUE, FALSE)</f>
        <v>0</v>
      </c>
      <c r="Q12" s="159"/>
    </row>
    <row r="13" spans="1:25" ht="48" customHeight="1" thickTop="1" thickBot="1">
      <c r="C13" s="70" t="s">
        <v>99</v>
      </c>
      <c r="D13" s="80" t="str">
        <f>IF(OR(C7=TRUE, C14=TRUE, L13=2), "N/A", 2.6)</f>
        <v>N/A</v>
      </c>
      <c r="E13" s="189" t="s">
        <v>107</v>
      </c>
      <c r="F13" s="80"/>
      <c r="G13" s="80"/>
      <c r="H13" s="80"/>
      <c r="I13" s="146"/>
      <c r="J13" s="159"/>
      <c r="L13" s="147">
        <v>2</v>
      </c>
      <c r="M13" s="72" t="b">
        <f>IF(AND(C14=FALSE, L13&gt;2),TRUE, FALSE)</f>
        <v>0</v>
      </c>
      <c r="N13" s="72" t="b">
        <f>IF(AND(C14=FALSE, L13&lt;&gt;2), TRUE, FALSE)</f>
        <v>0</v>
      </c>
      <c r="Q13" s="159"/>
    </row>
    <row r="14" spans="1:25" ht="48" customHeight="1" thickTop="1" thickBot="1">
      <c r="C14" s="147" t="b">
        <v>0</v>
      </c>
      <c r="D14" s="80" t="str">
        <f>IF(OR(C7=TRUE, C14=TRUE, L14=2), "N/A", 2.7)</f>
        <v>N/A</v>
      </c>
      <c r="E14" s="189" t="s">
        <v>134</v>
      </c>
      <c r="F14" s="80"/>
      <c r="G14" s="80"/>
      <c r="H14" s="80"/>
      <c r="I14" s="146"/>
      <c r="J14" s="159"/>
      <c r="L14" s="147">
        <v>2</v>
      </c>
      <c r="M14" s="72" t="b">
        <f>IF(AND(C14=FALSE, L14&gt;2),TRUE, FALSE)</f>
        <v>0</v>
      </c>
      <c r="N14" s="72" t="b">
        <f>IF(AND(C14=FALSE, L14&lt;&gt;2),TRUE,FALSE)</f>
        <v>0</v>
      </c>
      <c r="Q14" s="159"/>
    </row>
    <row r="15" spans="1:25" ht="48" customHeight="1" thickTop="1" thickBot="1">
      <c r="C15" s="159"/>
      <c r="D15" s="80" t="str">
        <f>IF(OR(C7=TRUE, C14=TRUE, L15=2), "N/A", 2.8)</f>
        <v>N/A</v>
      </c>
      <c r="E15" s="189" t="s">
        <v>135</v>
      </c>
      <c r="F15" s="80"/>
      <c r="G15" s="80"/>
      <c r="H15" s="80"/>
      <c r="I15" s="146"/>
      <c r="J15" s="159"/>
      <c r="L15" s="147">
        <v>2</v>
      </c>
      <c r="M15" s="72" t="b">
        <f>IF(AND(C14=FALSE,L15&gt;2),TRUE, FALSE)</f>
        <v>0</v>
      </c>
      <c r="N15" s="72" t="b">
        <f>IF(AND(C14=FALSE, L15&lt;&gt;2), TRUE, FALSE)</f>
        <v>0</v>
      </c>
      <c r="Q15" s="159"/>
    </row>
    <row r="16" spans="1:25" ht="48" customHeight="1" thickTop="1" thickBot="1">
      <c r="C16" s="162" t="s">
        <v>96</v>
      </c>
      <c r="D16" s="80" t="str">
        <f>IF(OR(C7=TRUE, L16=2), "N/A", "2.9")</f>
        <v>N/A</v>
      </c>
      <c r="E16" s="189" t="s">
        <v>3</v>
      </c>
      <c r="F16" s="80"/>
      <c r="G16" s="80"/>
      <c r="H16" s="80"/>
      <c r="I16" s="146"/>
      <c r="J16" s="159"/>
      <c r="L16" s="147">
        <v>2</v>
      </c>
      <c r="M16" s="72" t="b">
        <f>IF(L16&gt;2,TRUE, FALSE)</f>
        <v>0</v>
      </c>
      <c r="N16" s="72" t="b">
        <f>IF(L16&lt;&gt;2, TRUE, FALSE)</f>
        <v>0</v>
      </c>
      <c r="Q16" s="159"/>
    </row>
    <row r="17" spans="3:17" ht="48" customHeight="1" thickTop="1" thickBot="1">
      <c r="C17" s="164"/>
      <c r="D17" s="80" t="str">
        <f>IF(OR(C7=TRUE, L17=2), "N/A", "2.10")</f>
        <v>N/A</v>
      </c>
      <c r="E17" s="189" t="s">
        <v>4</v>
      </c>
      <c r="F17" s="80"/>
      <c r="G17" s="80"/>
      <c r="H17" s="80"/>
      <c r="I17" s="146"/>
      <c r="J17" s="159"/>
      <c r="L17" s="147">
        <v>2</v>
      </c>
      <c r="M17" s="72" t="b">
        <f>IF(L17&gt;2,TRUE, FALSE)</f>
        <v>0</v>
      </c>
      <c r="N17" s="72" t="b">
        <f>IF(L17&lt;&gt;2, TRUE, FALSE)</f>
        <v>0</v>
      </c>
      <c r="Q17" s="159"/>
    </row>
    <row r="18" spans="3:17" ht="48" customHeight="1" thickTop="1" thickBot="1">
      <c r="C18" s="165" t="s">
        <v>5</v>
      </c>
      <c r="D18" s="80" t="str">
        <f>IF(OR(C7=TRUE, L18=2), "N/A", 2.11)</f>
        <v>N/A</v>
      </c>
      <c r="E18" s="189" t="s">
        <v>41</v>
      </c>
      <c r="F18" s="80"/>
      <c r="G18" s="80"/>
      <c r="H18" s="80"/>
      <c r="I18" s="146"/>
      <c r="J18" s="159"/>
      <c r="L18" s="147">
        <v>2</v>
      </c>
      <c r="M18" s="72" t="b">
        <f>IF(L18&gt;2,TRUE, FALSE)</f>
        <v>0</v>
      </c>
      <c r="N18" s="72" t="b">
        <f>IF(L18&lt;&gt;2, TRUE, FALSE)</f>
        <v>0</v>
      </c>
      <c r="Q18" s="159"/>
    </row>
    <row r="19" spans="3:17" ht="48" customHeight="1" thickTop="1" thickBot="1">
      <c r="C19" s="159"/>
      <c r="D19" s="80" t="str">
        <f>IF(OR(C7=TRUE, L19=2), "N/A", 2.12)</f>
        <v>N/A</v>
      </c>
      <c r="E19" s="189" t="s">
        <v>136</v>
      </c>
      <c r="F19" s="80"/>
      <c r="G19" s="80"/>
      <c r="H19" s="80"/>
      <c r="I19" s="146"/>
      <c r="J19" s="159"/>
      <c r="L19" s="147">
        <v>2</v>
      </c>
      <c r="M19" s="72" t="b">
        <f>IF(L19&gt;2,TRUE, FALSE)</f>
        <v>0</v>
      </c>
      <c r="N19" s="72" t="b">
        <f>IF(L19&lt;&gt;2, TRUE, FALSE)</f>
        <v>0</v>
      </c>
      <c r="Q19" s="159"/>
    </row>
    <row r="20" spans="3:17" ht="30.75" customHeight="1" thickTop="1" thickBot="1">
      <c r="M20" s="73"/>
      <c r="Q20" s="159"/>
    </row>
    <row r="21" spans="3:17" ht="30.75" customHeight="1" thickBot="1">
      <c r="D21" s="166"/>
      <c r="E21" s="167"/>
      <c r="F21" s="79" t="s">
        <v>52</v>
      </c>
      <c r="G21" s="79" t="str">
        <f>IF(OR(P9=0,C7=TRUE), "N/A", P8)</f>
        <v>N/A</v>
      </c>
      <c r="H21" s="166"/>
      <c r="K21" s="159"/>
      <c r="L21" s="159"/>
      <c r="M21" s="159"/>
      <c r="N21" s="159"/>
      <c r="O21" s="159"/>
      <c r="P21" s="159"/>
      <c r="Q21" s="159"/>
    </row>
    <row r="22" spans="3:17" ht="30.75" customHeight="1" thickBot="1">
      <c r="D22" s="168"/>
      <c r="E22" s="169"/>
      <c r="F22" s="79" t="s">
        <v>51</v>
      </c>
      <c r="G22" s="79" t="str">
        <f>IF(OR(P9=0,C7=TRUE), "N/A", P9)</f>
        <v>N/A</v>
      </c>
      <c r="H22" s="168"/>
    </row>
  </sheetData>
  <sheetProtection password="F5B7" sheet="1" selectLockedCells="1"/>
  <protectedRanges>
    <protectedRange sqref="F8:I19" name="Range1"/>
  </protectedRanges>
  <mergeCells count="1">
    <mergeCell ref="F6:H6"/>
  </mergeCells>
  <conditionalFormatting sqref="D12:I15">
    <cfRule type="expression" dxfId="69" priority="27" stopIfTrue="1">
      <formula>OR($C$14=TRUE)</formula>
    </cfRule>
  </conditionalFormatting>
  <conditionalFormatting sqref="D8:I11">
    <cfRule type="expression" dxfId="68" priority="26" stopIfTrue="1">
      <formula>OR($C$10=TRUE)</formula>
    </cfRule>
  </conditionalFormatting>
  <conditionalFormatting sqref="F7:I7 C13 C9 D8:I19">
    <cfRule type="expression" dxfId="67" priority="25" stopIfTrue="1">
      <formula>OR($C$7=TRUE)</formula>
    </cfRule>
  </conditionalFormatting>
  <conditionalFormatting sqref="C16 C18 C5 C12:C13 C8:C9">
    <cfRule type="expression" dxfId="66" priority="24" stopIfTrue="1">
      <formula>OR($C$7=TRUE)</formula>
    </cfRule>
  </conditionalFormatting>
  <conditionalFormatting sqref="C8">
    <cfRule type="expression" dxfId="65" priority="23" stopIfTrue="1">
      <formula>OR($C$10=TRUE)</formula>
    </cfRule>
  </conditionalFormatting>
  <conditionalFormatting sqref="C12">
    <cfRule type="expression" dxfId="64" priority="21" stopIfTrue="1">
      <formula>OR($C$14=TRUE)</formula>
    </cfRule>
  </conditionalFormatting>
  <conditionalFormatting sqref="C6">
    <cfRule type="expression" dxfId="63" priority="16" stopIfTrue="1">
      <formula>OR($C$7=TRUE)</formula>
    </cfRule>
  </conditionalFormatting>
  <conditionalFormatting sqref="C9">
    <cfRule type="expression" dxfId="62" priority="15" stopIfTrue="1">
      <formula>OR($C$10=TRUE)</formula>
    </cfRule>
  </conditionalFormatting>
  <conditionalFormatting sqref="C13">
    <cfRule type="expression" dxfId="61" priority="14" stopIfTrue="1">
      <formula>OR($C$14=TRUE)</formula>
    </cfRule>
  </conditionalFormatting>
  <conditionalFormatting sqref="E8">
    <cfRule type="expression" dxfId="60" priority="10" stopIfTrue="1">
      <formula>OR($C$10=TRUE)</formula>
    </cfRule>
  </conditionalFormatting>
  <conditionalFormatting sqref="E8">
    <cfRule type="expression" dxfId="59" priority="9" stopIfTrue="1">
      <formula>OR($C$7=TRUE)</formula>
    </cfRule>
  </conditionalFormatting>
  <conditionalFormatting sqref="E11">
    <cfRule type="expression" dxfId="58" priority="4" stopIfTrue="1">
      <formula>OR($C$10=TRUE)</formula>
    </cfRule>
  </conditionalFormatting>
  <conditionalFormatting sqref="E11">
    <cfRule type="expression" dxfId="57" priority="3" stopIfTrue="1">
      <formula>OR($C$7=TRUE)</formula>
    </cfRule>
  </conditionalFormatting>
  <conditionalFormatting sqref="E11">
    <cfRule type="expression" dxfId="56" priority="2" stopIfTrue="1">
      <formula>OR($C$10=TRUE)</formula>
    </cfRule>
  </conditionalFormatting>
  <conditionalFormatting sqref="E11">
    <cfRule type="expression" dxfId="55" priority="1" stopIfTrue="1">
      <formula>OR($C$7=TRUE)</formula>
    </cfRule>
  </conditionalFormatting>
  <dataValidations xWindow="430" yWindow="587" count="1">
    <dataValidation allowBlank="1" showErrorMessage="1" sqref="E8:E19"/>
  </dataValidations>
  <hyperlinks>
    <hyperlink ref="H3" location="'Stationary &amp; Handouts'!A1" display="Next Page"/>
    <hyperlink ref="G3" location="'Organizer &amp; Event Details'!A1" display="Previous Page"/>
  </hyperlink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sheetPr codeName="Sheet21">
    <tabColor rgb="FF22406E"/>
  </sheetPr>
  <dimension ref="A1:Y23"/>
  <sheetViews>
    <sheetView zoomScaleNormal="100" workbookViewId="0">
      <pane ySplit="3" topLeftCell="A4" activePane="bottomLeft" state="frozen"/>
      <selection activeCell="I3" sqref="I3"/>
      <selection pane="bottomLeft" activeCell="G3" sqref="G3"/>
    </sheetView>
  </sheetViews>
  <sheetFormatPr defaultRowHeight="12.75"/>
  <cols>
    <col min="1" max="1" width="7" style="34" customWidth="1"/>
    <col min="2" max="2" width="2" style="6" customWidth="1"/>
    <col min="3" max="3" width="20.42578125" style="6" customWidth="1"/>
    <col min="4" max="4" width="8.7109375" style="6" bestFit="1" customWidth="1"/>
    <col min="5" max="5" width="39.140625" style="6" customWidth="1"/>
    <col min="6" max="8" width="15.7109375" style="6" customWidth="1"/>
    <col min="9" max="9" width="32.85546875" style="6" customWidth="1"/>
    <col min="10" max="10" width="9.140625" style="6"/>
    <col min="11" max="25" width="9.140625" style="39"/>
    <col min="26" max="16384" width="9.140625" style="6"/>
  </cols>
  <sheetData>
    <row r="1" spans="1:25" s="2" customFormat="1" ht="17.25" customHeight="1">
      <c r="A1" s="148"/>
      <c r="K1" s="41"/>
      <c r="L1" s="41"/>
      <c r="M1" s="41"/>
      <c r="N1" s="41"/>
      <c r="O1" s="41"/>
      <c r="P1" s="41"/>
      <c r="Q1" s="41"/>
      <c r="R1" s="41"/>
      <c r="S1" s="41"/>
      <c r="T1" s="41"/>
      <c r="U1" s="41"/>
      <c r="V1" s="41"/>
      <c r="W1" s="41"/>
      <c r="X1" s="41"/>
      <c r="Y1" s="41"/>
    </row>
    <row r="2" spans="1:25" s="54" customFormat="1" ht="6" customHeight="1" thickBot="1">
      <c r="K2" s="55"/>
      <c r="L2" s="55"/>
      <c r="M2" s="55"/>
      <c r="N2" s="55"/>
      <c r="O2" s="55"/>
      <c r="P2" s="55"/>
      <c r="Q2" s="55"/>
      <c r="R2" s="55"/>
      <c r="S2" s="55"/>
      <c r="T2" s="55"/>
      <c r="U2" s="55"/>
      <c r="V2" s="55"/>
      <c r="W2" s="55"/>
      <c r="X2" s="55"/>
      <c r="Y2" s="55"/>
    </row>
    <row r="3" spans="1:25" s="3" customFormat="1" ht="63" customHeight="1" thickBot="1">
      <c r="G3" s="91" t="s">
        <v>26</v>
      </c>
      <c r="H3" s="92" t="s">
        <v>25</v>
      </c>
      <c r="K3" s="42"/>
      <c r="L3" s="42"/>
      <c r="M3" s="42"/>
      <c r="N3" s="42"/>
      <c r="O3" s="42"/>
      <c r="P3" s="42"/>
      <c r="Q3" s="42"/>
      <c r="R3" s="42"/>
      <c r="S3" s="42"/>
      <c r="T3" s="42"/>
      <c r="U3" s="42"/>
      <c r="V3" s="42"/>
      <c r="W3" s="42"/>
      <c r="X3" s="42"/>
      <c r="Y3" s="42"/>
    </row>
    <row r="5" spans="1:25" ht="18" customHeight="1">
      <c r="C5" s="26" t="s">
        <v>98</v>
      </c>
      <c r="D5" s="21"/>
      <c r="E5" s="5"/>
      <c r="F5" s="5"/>
      <c r="G5" s="5"/>
      <c r="H5" s="5"/>
      <c r="I5" s="5"/>
      <c r="J5" s="5"/>
    </row>
    <row r="6" spans="1:25" ht="18" customHeight="1" thickBot="1">
      <c r="C6" s="66" t="s">
        <v>99</v>
      </c>
      <c r="D6" s="64"/>
      <c r="E6" s="64"/>
      <c r="F6" s="231"/>
      <c r="G6" s="231"/>
      <c r="H6" s="231"/>
      <c r="I6" s="64"/>
      <c r="J6" s="5"/>
    </row>
    <row r="7" spans="1:25" ht="24" customHeight="1" thickTop="1" thickBot="1">
      <c r="C7" s="173" t="b">
        <v>0</v>
      </c>
      <c r="D7" s="5"/>
      <c r="E7" s="5"/>
      <c r="F7" s="57" t="s">
        <v>0</v>
      </c>
      <c r="G7" s="57" t="s">
        <v>1</v>
      </c>
      <c r="H7" s="57" t="s">
        <v>30</v>
      </c>
      <c r="I7" s="57" t="s">
        <v>29</v>
      </c>
      <c r="J7" s="5"/>
    </row>
    <row r="8" spans="1:25" ht="48" customHeight="1" thickTop="1" thickBot="1">
      <c r="C8" s="5"/>
      <c r="D8" s="80" t="str">
        <f>IF(OR(C7=TRUE, L8=2), "N/A", 3.1)</f>
        <v>N/A</v>
      </c>
      <c r="E8" s="191" t="s">
        <v>86</v>
      </c>
      <c r="F8" s="56"/>
      <c r="G8" s="56"/>
      <c r="H8" s="56"/>
      <c r="I8" s="68"/>
      <c r="J8" s="5"/>
      <c r="L8" s="147">
        <v>2</v>
      </c>
      <c r="M8" s="72" t="b">
        <f t="shared" ref="M8:M18" si="0">IF(L8&gt;2,TRUE, FALSE)</f>
        <v>0</v>
      </c>
      <c r="N8" s="72" t="b">
        <f t="shared" ref="N8:N18" si="1">IF(L8&lt;&gt;2, TRUE, FALSE)</f>
        <v>0</v>
      </c>
      <c r="O8" s="72" t="s">
        <v>50</v>
      </c>
      <c r="P8" s="73">
        <f>COUNTIF(M:M,TRUE)+COUNTIF(M15:M16, TRUE)</f>
        <v>0</v>
      </c>
    </row>
    <row r="9" spans="1:25" ht="48" customHeight="1" thickTop="1" thickBot="1">
      <c r="C9" s="5"/>
      <c r="D9" s="80" t="str">
        <f>IF(OR(C7=TRUE, L9=2), "N/A", 3.2)</f>
        <v>N/A</v>
      </c>
      <c r="E9" s="191" t="s">
        <v>45</v>
      </c>
      <c r="F9" s="56"/>
      <c r="G9" s="56"/>
      <c r="H9" s="56"/>
      <c r="I9" s="68"/>
      <c r="J9" s="5"/>
      <c r="L9" s="147">
        <v>2</v>
      </c>
      <c r="M9" s="72" t="b">
        <f t="shared" si="0"/>
        <v>0</v>
      </c>
      <c r="N9" s="72" t="b">
        <f t="shared" si="1"/>
        <v>0</v>
      </c>
      <c r="O9" s="72" t="s">
        <v>51</v>
      </c>
      <c r="P9" s="72">
        <f>COUNTIF(N:N,TRUE)+COUNTIF(N15:N16, TRUE)</f>
        <v>0</v>
      </c>
    </row>
    <row r="10" spans="1:25" ht="52.5" customHeight="1" thickTop="1" thickBot="1">
      <c r="D10" s="80" t="str">
        <f>IF(OR(C7=TRUE, L10=2), "N/A", 3.3)</f>
        <v>N/A</v>
      </c>
      <c r="E10" s="191" t="s">
        <v>142</v>
      </c>
      <c r="F10" s="56"/>
      <c r="G10" s="56"/>
      <c r="H10" s="56"/>
      <c r="I10" s="68"/>
      <c r="J10" s="5"/>
      <c r="L10" s="147">
        <v>2</v>
      </c>
      <c r="M10" s="72" t="b">
        <f t="shared" si="0"/>
        <v>0</v>
      </c>
      <c r="N10" s="72" t="b">
        <f t="shared" si="1"/>
        <v>0</v>
      </c>
      <c r="O10" s="72"/>
      <c r="P10" s="72"/>
    </row>
    <row r="11" spans="1:25" ht="48" customHeight="1" thickTop="1" thickBot="1">
      <c r="D11" s="80" t="str">
        <f>IF(OR(C7=TRUE, L11=2), "N/A", 3.4)</f>
        <v>N/A</v>
      </c>
      <c r="E11" s="191" t="s">
        <v>6</v>
      </c>
      <c r="F11" s="56"/>
      <c r="G11" s="56"/>
      <c r="H11" s="56"/>
      <c r="I11" s="68"/>
      <c r="J11" s="5"/>
      <c r="L11" s="147">
        <v>2</v>
      </c>
      <c r="M11" s="72" t="b">
        <f>IF(L11&gt;2,TRUE, FALSE)</f>
        <v>0</v>
      </c>
      <c r="N11" s="72" t="b">
        <f t="shared" si="1"/>
        <v>0</v>
      </c>
      <c r="O11" s="72"/>
      <c r="P11" s="72"/>
    </row>
    <row r="12" spans="1:25" ht="48" customHeight="1" thickTop="1" thickBot="1">
      <c r="C12" s="5"/>
      <c r="D12" s="80" t="str">
        <f>IF(OR(C7=TRUE, L12=2), "N/A", 3.5)</f>
        <v>N/A</v>
      </c>
      <c r="E12" s="191" t="s">
        <v>143</v>
      </c>
      <c r="F12" s="56"/>
      <c r="G12" s="56"/>
      <c r="H12" s="56"/>
      <c r="I12" s="68"/>
      <c r="J12" s="5"/>
      <c r="L12" s="147">
        <v>2</v>
      </c>
      <c r="M12" s="72" t="b">
        <f t="shared" si="0"/>
        <v>0</v>
      </c>
      <c r="N12" s="72" t="b">
        <f t="shared" si="1"/>
        <v>0</v>
      </c>
      <c r="O12" s="72"/>
      <c r="P12" s="72"/>
    </row>
    <row r="13" spans="1:25" ht="48" customHeight="1" thickTop="1" thickBot="1">
      <c r="D13" s="80" t="str">
        <f>IF(OR(C7=TRUE, L13=2), "N/A", 3.6)</f>
        <v>N/A</v>
      </c>
      <c r="E13" s="191" t="s">
        <v>44</v>
      </c>
      <c r="F13" s="56"/>
      <c r="G13" s="56"/>
      <c r="H13" s="56"/>
      <c r="I13" s="68"/>
      <c r="J13" s="5"/>
      <c r="L13" s="147">
        <v>2</v>
      </c>
      <c r="M13" s="72" t="b">
        <f t="shared" si="0"/>
        <v>0</v>
      </c>
      <c r="N13" s="72" t="b">
        <f t="shared" si="1"/>
        <v>0</v>
      </c>
      <c r="O13" s="72"/>
      <c r="P13" s="72"/>
    </row>
    <row r="14" spans="1:25" ht="48" customHeight="1" thickTop="1" thickBot="1">
      <c r="C14" s="5"/>
      <c r="D14" s="80" t="str">
        <f>IF(OR(C7=TRUE, L14=2), "N/A", 3.7)</f>
        <v>N/A</v>
      </c>
      <c r="E14" s="191" t="s">
        <v>24</v>
      </c>
      <c r="F14" s="56"/>
      <c r="G14" s="56"/>
      <c r="H14" s="56"/>
      <c r="I14" s="68"/>
      <c r="J14" s="5"/>
      <c r="L14" s="147">
        <v>2</v>
      </c>
      <c r="M14" s="72" t="b">
        <f t="shared" si="0"/>
        <v>0</v>
      </c>
      <c r="N14" s="72" t="b">
        <f t="shared" si="1"/>
        <v>0</v>
      </c>
      <c r="O14" s="72"/>
      <c r="P14" s="72"/>
    </row>
    <row r="15" spans="1:25" ht="48" customHeight="1" thickTop="1" thickBot="1">
      <c r="C15" s="30" t="s">
        <v>96</v>
      </c>
      <c r="D15" s="80" t="str">
        <f>IF(OR(C7=TRUE, L15=2), "N/A", 3.8)</f>
        <v>N/A</v>
      </c>
      <c r="E15" s="191" t="s">
        <v>130</v>
      </c>
      <c r="F15" s="56"/>
      <c r="G15" s="56"/>
      <c r="H15" s="56"/>
      <c r="I15" s="68"/>
      <c r="J15" s="5"/>
      <c r="L15" s="147">
        <v>2</v>
      </c>
      <c r="M15" s="72" t="b">
        <f t="shared" si="0"/>
        <v>0</v>
      </c>
      <c r="N15" s="72" t="b">
        <f t="shared" si="1"/>
        <v>0</v>
      </c>
      <c r="O15" s="72"/>
      <c r="P15" s="72"/>
    </row>
    <row r="16" spans="1:25" ht="48" customHeight="1" thickTop="1" thickBot="1">
      <c r="C16" s="65"/>
      <c r="D16" s="80" t="str">
        <f>IF(OR(C7=TRUE, L16=2), "N/A", 3.9)</f>
        <v>N/A</v>
      </c>
      <c r="E16" s="191" t="s">
        <v>144</v>
      </c>
      <c r="F16" s="56"/>
      <c r="G16" s="56"/>
      <c r="H16" s="56"/>
      <c r="I16" s="68"/>
      <c r="J16" s="5"/>
      <c r="L16" s="147">
        <v>2</v>
      </c>
      <c r="M16" s="72" t="b">
        <f t="shared" si="0"/>
        <v>0</v>
      </c>
      <c r="N16" s="72" t="b">
        <f t="shared" si="1"/>
        <v>0</v>
      </c>
      <c r="O16" s="72"/>
      <c r="P16" s="72"/>
    </row>
    <row r="17" spans="3:16" ht="48" customHeight="1" thickTop="1" thickBot="1">
      <c r="C17" s="31" t="s">
        <v>5</v>
      </c>
      <c r="D17" s="80" t="str">
        <f>IF(OR(C7=TRUE, L17=2), "N/A", "3.10")</f>
        <v>N/A</v>
      </c>
      <c r="E17" s="191" t="s">
        <v>145</v>
      </c>
      <c r="F17" s="56"/>
      <c r="G17" s="56"/>
      <c r="H17" s="56"/>
      <c r="I17" s="68"/>
      <c r="J17" s="5"/>
      <c r="L17" s="147">
        <v>2</v>
      </c>
      <c r="M17" s="72" t="b">
        <f t="shared" si="0"/>
        <v>0</v>
      </c>
      <c r="N17" s="72" t="b">
        <f t="shared" si="1"/>
        <v>0</v>
      </c>
      <c r="O17" s="72"/>
      <c r="P17" s="72"/>
    </row>
    <row r="18" spans="3:16" ht="48" customHeight="1" thickTop="1" thickBot="1">
      <c r="C18" s="5"/>
      <c r="D18" s="80" t="str">
        <f>IF(OR(C7=TRUE, L18=2), "N/A", 3.11)</f>
        <v>N/A</v>
      </c>
      <c r="E18" s="191" t="s">
        <v>46</v>
      </c>
      <c r="F18" s="56"/>
      <c r="G18" s="56"/>
      <c r="H18" s="56"/>
      <c r="I18" s="68"/>
      <c r="J18" s="5"/>
      <c r="L18" s="147">
        <v>2</v>
      </c>
      <c r="M18" s="72" t="b">
        <f t="shared" si="0"/>
        <v>0</v>
      </c>
      <c r="N18" s="72" t="b">
        <f t="shared" si="1"/>
        <v>0</v>
      </c>
      <c r="O18" s="72"/>
      <c r="P18" s="72"/>
    </row>
    <row r="19" spans="3:16" ht="16.5" thickTop="1" thickBot="1">
      <c r="C19" s="5"/>
      <c r="D19" s="29"/>
      <c r="E19" s="5"/>
      <c r="F19" s="5"/>
      <c r="G19" s="5"/>
      <c r="H19" s="5"/>
      <c r="I19" s="5"/>
      <c r="J19" s="5"/>
      <c r="M19" s="40"/>
    </row>
    <row r="20" spans="3:16" ht="30.75" customHeight="1" thickBot="1">
      <c r="C20" s="5"/>
      <c r="D20" s="1"/>
      <c r="E20" s="5"/>
      <c r="F20" s="61" t="s">
        <v>52</v>
      </c>
      <c r="G20" s="79" t="str">
        <f>IF(OR(P9=0,C7=TRUE), "N/A", P8)</f>
        <v>N/A</v>
      </c>
      <c r="H20" s="5"/>
      <c r="I20" s="5"/>
      <c r="J20" s="5"/>
    </row>
    <row r="21" spans="3:16" ht="30.75" customHeight="1" thickBot="1">
      <c r="C21" s="5"/>
      <c r="D21" s="1"/>
      <c r="E21" s="5"/>
      <c r="F21" s="61" t="s">
        <v>51</v>
      </c>
      <c r="G21" s="79" t="str">
        <f>IF(OR(P9=0,C7=TRUE), "N/A", P9)</f>
        <v>N/A</v>
      </c>
      <c r="H21" s="5"/>
      <c r="I21" s="5"/>
      <c r="J21" s="5"/>
    </row>
    <row r="22" spans="3:16">
      <c r="C22" s="5"/>
      <c r="D22" s="18"/>
      <c r="E22" s="5"/>
      <c r="F22" s="5"/>
      <c r="G22" s="5"/>
      <c r="H22" s="5"/>
      <c r="I22" s="5"/>
      <c r="J22" s="5"/>
    </row>
    <row r="23" spans="3:16" ht="15">
      <c r="M23" s="40"/>
    </row>
  </sheetData>
  <sheetProtection password="F5B7" sheet="1" selectLockedCells="1"/>
  <mergeCells count="1">
    <mergeCell ref="F6:H6"/>
  </mergeCells>
  <conditionalFormatting sqref="F7:I7 D8:I18">
    <cfRule type="expression" dxfId="54" priority="10" stopIfTrue="1">
      <formula>OR($C$7=TRUE)</formula>
    </cfRule>
  </conditionalFormatting>
  <conditionalFormatting sqref="C15 C17">
    <cfRule type="expression" dxfId="53" priority="9" stopIfTrue="1">
      <formula>OR($C$7=TRUE)</formula>
    </cfRule>
  </conditionalFormatting>
  <conditionalFormatting sqref="C5">
    <cfRule type="expression" dxfId="52" priority="8" stopIfTrue="1">
      <formula>OR($C$7=TRUE)</formula>
    </cfRule>
  </conditionalFormatting>
  <conditionalFormatting sqref="C6">
    <cfRule type="expression" dxfId="51" priority="7" stopIfTrue="1">
      <formula>OR($C$7=TRUE)</formula>
    </cfRule>
  </conditionalFormatting>
  <conditionalFormatting sqref="E8">
    <cfRule type="expression" dxfId="50" priority="5" stopIfTrue="1">
      <formula>OR($C$7=TRUE)</formula>
    </cfRule>
  </conditionalFormatting>
  <conditionalFormatting sqref="E13">
    <cfRule type="expression" dxfId="49" priority="2" stopIfTrue="1">
      <formula>OR($C$7=TRUE)</formula>
    </cfRule>
  </conditionalFormatting>
  <conditionalFormatting sqref="E11">
    <cfRule type="expression" dxfId="48" priority="1" stopIfTrue="1">
      <formula>OR($C$7=TRUE)</formula>
    </cfRule>
  </conditionalFormatting>
  <dataValidations xWindow="499" yWindow="865" count="1">
    <dataValidation allowBlank="1" showErrorMessage="1" sqref="E8:E18"/>
  </dataValidations>
  <hyperlinks>
    <hyperlink ref="H3" location="Catering!A1" display="Next Page"/>
    <hyperlink ref="G3" location="Transportation!A1" display="Previous Page"/>
  </hyperlink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sheetPr codeName="Sheet3">
    <tabColor rgb="FF22406E"/>
  </sheetPr>
  <dimension ref="A1:Y22"/>
  <sheetViews>
    <sheetView zoomScaleNormal="100" workbookViewId="0">
      <pane ySplit="3" topLeftCell="A4" activePane="bottomLeft" state="frozen"/>
      <selection activeCell="I3" sqref="I3"/>
      <selection pane="bottomLeft" activeCell="G3" sqref="G3"/>
    </sheetView>
  </sheetViews>
  <sheetFormatPr defaultRowHeight="12.75"/>
  <cols>
    <col min="1" max="1" width="7" style="34" customWidth="1"/>
    <col min="2" max="2" width="2" style="6" customWidth="1"/>
    <col min="3" max="3" width="20.42578125" style="6" customWidth="1"/>
    <col min="4" max="4" width="8.7109375" style="6" bestFit="1" customWidth="1"/>
    <col min="5" max="5" width="39.140625" style="6" customWidth="1"/>
    <col min="6" max="8" width="15.7109375" style="6" customWidth="1"/>
    <col min="9" max="9" width="32.85546875" style="6" customWidth="1"/>
    <col min="10" max="10" width="9.140625" style="6"/>
    <col min="11" max="25" width="9.140625" style="39"/>
    <col min="26" max="16384" width="9.140625" style="6"/>
  </cols>
  <sheetData>
    <row r="1" spans="1:25" s="2" customFormat="1" ht="17.25" customHeight="1">
      <c r="A1" s="148"/>
      <c r="K1" s="41"/>
      <c r="L1" s="41"/>
      <c r="M1" s="41"/>
      <c r="N1" s="41"/>
      <c r="O1" s="41"/>
      <c r="P1" s="41"/>
      <c r="Q1" s="41"/>
      <c r="R1" s="41"/>
      <c r="S1" s="41"/>
      <c r="T1" s="41"/>
      <c r="U1" s="41"/>
      <c r="V1" s="41"/>
      <c r="W1" s="41"/>
      <c r="X1" s="41"/>
      <c r="Y1" s="41"/>
    </row>
    <row r="2" spans="1:25" s="54" customFormat="1" ht="6" customHeight="1" thickBot="1">
      <c r="K2" s="55"/>
      <c r="L2" s="55"/>
      <c r="M2" s="55"/>
      <c r="N2" s="55"/>
      <c r="O2" s="55"/>
      <c r="P2" s="55"/>
      <c r="Q2" s="55"/>
      <c r="R2" s="55"/>
      <c r="S2" s="55"/>
      <c r="T2" s="55"/>
      <c r="U2" s="55"/>
      <c r="V2" s="55"/>
      <c r="W2" s="55"/>
      <c r="X2" s="55"/>
      <c r="Y2" s="55"/>
    </row>
    <row r="3" spans="1:25" s="3" customFormat="1" ht="63" customHeight="1" thickBot="1">
      <c r="G3" s="91" t="s">
        <v>26</v>
      </c>
      <c r="H3" s="92" t="s">
        <v>25</v>
      </c>
      <c r="K3" s="42"/>
      <c r="L3" s="42"/>
      <c r="M3" s="42"/>
      <c r="N3" s="42"/>
      <c r="O3" s="42"/>
      <c r="P3" s="42"/>
      <c r="Q3" s="42"/>
      <c r="R3" s="42"/>
      <c r="S3" s="42"/>
      <c r="T3" s="42"/>
      <c r="U3" s="42"/>
      <c r="V3" s="42"/>
      <c r="W3" s="42"/>
      <c r="X3" s="42"/>
      <c r="Y3" s="42"/>
    </row>
    <row r="5" spans="1:25" ht="18" customHeight="1">
      <c r="C5" s="26" t="s">
        <v>103</v>
      </c>
      <c r="D5" s="4"/>
      <c r="E5" s="5"/>
      <c r="F5" s="5"/>
      <c r="G5" s="5"/>
      <c r="H5" s="5"/>
      <c r="I5" s="5"/>
      <c r="J5" s="5"/>
    </row>
    <row r="6" spans="1:25" ht="18" customHeight="1" thickBot="1">
      <c r="C6" s="66" t="s">
        <v>99</v>
      </c>
      <c r="D6" s="36"/>
      <c r="E6" s="36"/>
      <c r="F6" s="5"/>
      <c r="G6" s="36"/>
      <c r="H6" s="5"/>
      <c r="I6" s="36"/>
      <c r="J6" s="5"/>
    </row>
    <row r="7" spans="1:25" ht="24" customHeight="1" thickTop="1" thickBot="1">
      <c r="C7" s="147" t="b">
        <v>0</v>
      </c>
      <c r="D7" s="5"/>
      <c r="E7" s="5"/>
      <c r="F7" s="58" t="s">
        <v>0</v>
      </c>
      <c r="G7" s="58" t="s">
        <v>1</v>
      </c>
      <c r="H7" s="58" t="s">
        <v>30</v>
      </c>
      <c r="I7" s="58" t="s">
        <v>29</v>
      </c>
      <c r="J7" s="5"/>
    </row>
    <row r="8" spans="1:25" ht="48" customHeight="1" thickTop="1" thickBot="1">
      <c r="C8" s="30"/>
      <c r="D8" s="76" t="str">
        <f>IF(OR(C7=TRUE, L8=2), "N/A", 4.1)</f>
        <v>N/A</v>
      </c>
      <c r="E8" s="192" t="s">
        <v>155</v>
      </c>
      <c r="F8" s="58"/>
      <c r="G8" s="58"/>
      <c r="H8" s="58"/>
      <c r="I8" s="90"/>
      <c r="J8" s="5"/>
      <c r="L8" s="147">
        <v>2</v>
      </c>
      <c r="M8" s="72" t="b">
        <f t="shared" ref="M8:M18" si="0">IF(L8&gt;2,TRUE, FALSE)</f>
        <v>0</v>
      </c>
      <c r="N8" s="72" t="b">
        <f t="shared" ref="N8:N18" si="1">IF(L8&lt;&gt;2, TRUE, FALSE)</f>
        <v>0</v>
      </c>
      <c r="O8" s="72" t="s">
        <v>50</v>
      </c>
      <c r="P8" s="73">
        <f>COUNTIF(M:M,TRUE)+COUNTIF(M14:M15, TRUE)</f>
        <v>0</v>
      </c>
    </row>
    <row r="9" spans="1:25" ht="48" customHeight="1" thickTop="1" thickBot="1">
      <c r="C9" s="30"/>
      <c r="D9" s="76" t="str">
        <f>IF(OR(C7=TRUE, L9=2), "N/A", 4.2)</f>
        <v>N/A</v>
      </c>
      <c r="E9" s="192" t="s">
        <v>137</v>
      </c>
      <c r="F9" s="58"/>
      <c r="G9" s="58"/>
      <c r="H9" s="58"/>
      <c r="I9" s="90"/>
      <c r="J9" s="5"/>
      <c r="L9" s="147">
        <v>2</v>
      </c>
      <c r="M9" s="72" t="b">
        <f t="shared" si="0"/>
        <v>0</v>
      </c>
      <c r="N9" s="72" t="b">
        <f t="shared" si="1"/>
        <v>0</v>
      </c>
      <c r="O9" s="72" t="s">
        <v>51</v>
      </c>
      <c r="P9" s="72">
        <f>COUNTIF(N:N,TRUE)+COUNTIF(N14:N15, TRUE)</f>
        <v>0</v>
      </c>
    </row>
    <row r="10" spans="1:25" ht="48" customHeight="1" thickTop="1" thickBot="1">
      <c r="C10" s="30"/>
      <c r="D10" s="76" t="str">
        <f>IF(OR(C7=TRUE, L10=2), "N/A", 4.3)</f>
        <v>N/A</v>
      </c>
      <c r="E10" s="192" t="s">
        <v>22</v>
      </c>
      <c r="F10" s="58"/>
      <c r="G10" s="58"/>
      <c r="H10" s="58"/>
      <c r="I10" s="90"/>
      <c r="J10" s="5"/>
      <c r="L10" s="147">
        <v>2</v>
      </c>
      <c r="M10" s="72" t="b">
        <f t="shared" si="0"/>
        <v>0</v>
      </c>
      <c r="N10" s="72" t="b">
        <f t="shared" si="1"/>
        <v>0</v>
      </c>
      <c r="O10" s="72"/>
      <c r="P10" s="72"/>
    </row>
    <row r="11" spans="1:25" ht="46.5" customHeight="1" thickTop="1" thickBot="1">
      <c r="C11" s="30"/>
      <c r="D11" s="76" t="str">
        <f>IF(OR(C7=TRUE, L11=2), "N/A", 4.4)</f>
        <v>N/A</v>
      </c>
      <c r="E11" s="192" t="s">
        <v>146</v>
      </c>
      <c r="F11" s="58"/>
      <c r="G11" s="58"/>
      <c r="H11" s="58"/>
      <c r="I11" s="90"/>
      <c r="J11" s="5"/>
      <c r="L11" s="147">
        <v>2</v>
      </c>
      <c r="M11" s="72" t="b">
        <f t="shared" si="0"/>
        <v>0</v>
      </c>
      <c r="N11" s="72" t="b">
        <f t="shared" si="1"/>
        <v>0</v>
      </c>
      <c r="O11" s="72"/>
      <c r="P11" s="72"/>
    </row>
    <row r="12" spans="1:25" ht="48" customHeight="1" thickTop="1" thickBot="1">
      <c r="C12" s="30"/>
      <c r="D12" s="76" t="str">
        <f>IF(OR(C7=TRUE, L12=2), "N/A", 4.5)</f>
        <v>N/A</v>
      </c>
      <c r="E12" s="192" t="s">
        <v>87</v>
      </c>
      <c r="F12" s="58"/>
      <c r="G12" s="58"/>
      <c r="H12" s="58"/>
      <c r="I12" s="90"/>
      <c r="J12" s="5"/>
      <c r="L12" s="147">
        <v>2</v>
      </c>
      <c r="M12" s="72" t="b">
        <f t="shared" si="0"/>
        <v>0</v>
      </c>
      <c r="N12" s="72" t="b">
        <f t="shared" si="1"/>
        <v>0</v>
      </c>
      <c r="O12" s="72"/>
      <c r="P12" s="72"/>
    </row>
    <row r="13" spans="1:25" ht="48" customHeight="1" thickTop="1" thickBot="1">
      <c r="C13" s="30"/>
      <c r="D13" s="76" t="str">
        <f>IF(OR(C7=TRUE, L13=2), "N/A", 4.6)</f>
        <v>N/A</v>
      </c>
      <c r="E13" s="192" t="s">
        <v>7</v>
      </c>
      <c r="F13" s="58"/>
      <c r="G13" s="58"/>
      <c r="H13" s="58"/>
      <c r="I13" s="90"/>
      <c r="J13" s="5"/>
      <c r="L13" s="147">
        <v>2</v>
      </c>
      <c r="M13" s="72" t="b">
        <f t="shared" si="0"/>
        <v>0</v>
      </c>
      <c r="N13" s="72" t="b">
        <f t="shared" si="1"/>
        <v>0</v>
      </c>
      <c r="O13" s="72"/>
      <c r="P13" s="72"/>
    </row>
    <row r="14" spans="1:25" ht="48" customHeight="1" thickTop="1" thickBot="1">
      <c r="C14" s="30" t="s">
        <v>96</v>
      </c>
      <c r="D14" s="76" t="str">
        <f>IF(OR(C7=TRUE, L14=2), "N/A", 4.7)</f>
        <v>N/A</v>
      </c>
      <c r="E14" s="192" t="s">
        <v>9</v>
      </c>
      <c r="F14" s="58"/>
      <c r="G14" s="58"/>
      <c r="H14" s="58"/>
      <c r="I14" s="90"/>
      <c r="J14" s="5"/>
      <c r="L14" s="147">
        <v>2</v>
      </c>
      <c r="M14" s="72" t="b">
        <f t="shared" si="0"/>
        <v>0</v>
      </c>
      <c r="N14" s="72" t="b">
        <f t="shared" si="1"/>
        <v>0</v>
      </c>
      <c r="O14" s="72"/>
      <c r="P14" s="72"/>
    </row>
    <row r="15" spans="1:25" ht="48" customHeight="1" thickTop="1" thickBot="1">
      <c r="C15" s="30"/>
      <c r="D15" s="76" t="str">
        <f>IF(OR(C7=TRUE, L15=2), "N/A", 4.8)</f>
        <v>N/A</v>
      </c>
      <c r="E15" s="192" t="s">
        <v>53</v>
      </c>
      <c r="F15" s="58"/>
      <c r="G15" s="58"/>
      <c r="H15" s="58"/>
      <c r="I15" s="90"/>
      <c r="J15" s="5"/>
      <c r="L15" s="147">
        <v>2</v>
      </c>
      <c r="M15" s="72" t="b">
        <f t="shared" si="0"/>
        <v>0</v>
      </c>
      <c r="N15" s="72" t="b">
        <f t="shared" si="1"/>
        <v>0</v>
      </c>
      <c r="O15" s="72"/>
      <c r="P15" s="72"/>
    </row>
    <row r="16" spans="1:25" ht="48" customHeight="1" thickTop="1" thickBot="1">
      <c r="C16" s="31" t="s">
        <v>8</v>
      </c>
      <c r="D16" s="76" t="str">
        <f>IF(OR(C7=TRUE, L16=2), "N/A", 4.9)</f>
        <v>N/A</v>
      </c>
      <c r="E16" s="192" t="s">
        <v>147</v>
      </c>
      <c r="F16" s="58"/>
      <c r="G16" s="58"/>
      <c r="H16" s="58"/>
      <c r="I16" s="90"/>
      <c r="J16" s="5"/>
      <c r="L16" s="147">
        <v>2</v>
      </c>
      <c r="M16" s="72" t="b">
        <f t="shared" si="0"/>
        <v>0</v>
      </c>
      <c r="N16" s="72" t="b">
        <f t="shared" si="1"/>
        <v>0</v>
      </c>
      <c r="O16" s="72"/>
      <c r="P16" s="72"/>
    </row>
    <row r="17" spans="3:16" ht="48" customHeight="1" thickTop="1" thickBot="1">
      <c r="C17" s="5"/>
      <c r="D17" s="76" t="str">
        <f>IF(OR(C7=TRUE, L17=2), "N/A", "4.10")</f>
        <v>N/A</v>
      </c>
      <c r="E17" s="192" t="s">
        <v>23</v>
      </c>
      <c r="F17" s="58"/>
      <c r="G17" s="58"/>
      <c r="H17" s="58"/>
      <c r="I17" s="90"/>
      <c r="J17" s="5"/>
      <c r="L17" s="147">
        <v>2</v>
      </c>
      <c r="M17" s="72" t="b">
        <f t="shared" si="0"/>
        <v>0</v>
      </c>
      <c r="N17" s="72" t="b">
        <f t="shared" si="1"/>
        <v>0</v>
      </c>
      <c r="O17" s="72"/>
      <c r="P17" s="72"/>
    </row>
    <row r="18" spans="3:16" ht="48" customHeight="1" thickTop="1" thickBot="1">
      <c r="C18" s="5"/>
      <c r="D18" s="76" t="str">
        <f>IF(OR(C7=TRUE, L18=2), "N/A", 4.11)</f>
        <v>N/A</v>
      </c>
      <c r="E18" s="192" t="s">
        <v>10</v>
      </c>
      <c r="F18" s="58"/>
      <c r="G18" s="58"/>
      <c r="H18" s="58"/>
      <c r="I18" s="90"/>
      <c r="J18" s="5"/>
      <c r="L18" s="147">
        <v>2</v>
      </c>
      <c r="M18" s="72" t="b">
        <f t="shared" si="0"/>
        <v>0</v>
      </c>
      <c r="N18" s="72" t="b">
        <f t="shared" si="1"/>
        <v>0</v>
      </c>
      <c r="O18" s="72"/>
      <c r="P18" s="72"/>
    </row>
    <row r="19" spans="3:16" ht="16.5" customHeight="1" thickTop="1" thickBot="1">
      <c r="C19" s="5"/>
      <c r="D19" s="29"/>
      <c r="E19" s="5"/>
      <c r="F19" s="5"/>
      <c r="G19" s="5"/>
      <c r="H19" s="5"/>
      <c r="I19" s="5"/>
      <c r="J19" s="5"/>
    </row>
    <row r="20" spans="3:16" ht="30.75" customHeight="1" thickBot="1">
      <c r="C20" s="5"/>
      <c r="D20" s="1"/>
      <c r="E20" s="5"/>
      <c r="F20" s="61" t="s">
        <v>52</v>
      </c>
      <c r="G20" s="79" t="str">
        <f>IF(OR(P9=0,C7=TRUE), "N/A", P8)</f>
        <v>N/A</v>
      </c>
      <c r="H20" s="5"/>
      <c r="I20" s="5"/>
      <c r="J20" s="5"/>
    </row>
    <row r="21" spans="3:16" ht="30.75" customHeight="1" thickBot="1">
      <c r="C21" s="5"/>
      <c r="D21" s="1"/>
      <c r="E21" s="5"/>
      <c r="F21" s="61" t="s">
        <v>51</v>
      </c>
      <c r="G21" s="79" t="str">
        <f>IF(OR(P9=0,C7=TRUE), "N/A", P9)</f>
        <v>N/A</v>
      </c>
      <c r="H21" s="5"/>
      <c r="I21" s="5"/>
      <c r="J21" s="5"/>
    </row>
    <row r="22" spans="3:16">
      <c r="C22" s="5"/>
      <c r="D22" s="5"/>
      <c r="E22" s="5"/>
      <c r="F22" s="5"/>
      <c r="G22" s="5"/>
      <c r="H22" s="5"/>
      <c r="I22" s="5"/>
      <c r="J22" s="5"/>
    </row>
  </sheetData>
  <sheetProtection password="F5B7" sheet="1" selectLockedCells="1"/>
  <conditionalFormatting sqref="F7:I7 D8:I18">
    <cfRule type="expression" dxfId="47" priority="25" stopIfTrue="1">
      <formula>OR($C$7=TRUE)</formula>
    </cfRule>
  </conditionalFormatting>
  <conditionalFormatting sqref="C14 C16 C5">
    <cfRule type="expression" dxfId="46" priority="21" stopIfTrue="1">
      <formula>OR($C$7=TRUE)</formula>
    </cfRule>
  </conditionalFormatting>
  <conditionalFormatting sqref="C6">
    <cfRule type="expression" dxfId="45" priority="19" stopIfTrue="1">
      <formula>OR($C$7=TRUE)</formula>
    </cfRule>
  </conditionalFormatting>
  <conditionalFormatting sqref="E8">
    <cfRule type="expression" dxfId="44" priority="11" stopIfTrue="1">
      <formula>OR($C$7=TRUE)</formula>
    </cfRule>
  </conditionalFormatting>
  <conditionalFormatting sqref="E9">
    <cfRule type="expression" dxfId="43" priority="10" stopIfTrue="1">
      <formula>OR($C$7=TRUE)</formula>
    </cfRule>
  </conditionalFormatting>
  <conditionalFormatting sqref="E10">
    <cfRule type="expression" dxfId="42" priority="9" stopIfTrue="1">
      <formula>OR($C$7=TRUE)</formula>
    </cfRule>
  </conditionalFormatting>
  <conditionalFormatting sqref="E11">
    <cfRule type="expression" dxfId="41" priority="8" stopIfTrue="1">
      <formula>OR($C$7=TRUE)</formula>
    </cfRule>
  </conditionalFormatting>
  <conditionalFormatting sqref="E10">
    <cfRule type="expression" dxfId="40" priority="7" stopIfTrue="1">
      <formula>OR($C$7=TRUE)</formula>
    </cfRule>
  </conditionalFormatting>
  <conditionalFormatting sqref="E11">
    <cfRule type="expression" dxfId="39" priority="6" stopIfTrue="1">
      <formula>OR($C$7=TRUE)</formula>
    </cfRule>
  </conditionalFormatting>
  <conditionalFormatting sqref="E12">
    <cfRule type="expression" dxfId="38" priority="5" stopIfTrue="1">
      <formula>OR($C$7=TRUE)</formula>
    </cfRule>
  </conditionalFormatting>
  <conditionalFormatting sqref="E13">
    <cfRule type="expression" dxfId="37" priority="4" stopIfTrue="1">
      <formula>OR($C$7=TRUE)</formula>
    </cfRule>
  </conditionalFormatting>
  <conditionalFormatting sqref="E16">
    <cfRule type="expression" dxfId="36" priority="1" stopIfTrue="1">
      <formula>OR($C$7=TRUE)</formula>
    </cfRule>
  </conditionalFormatting>
  <dataValidations xWindow="157" yWindow="634" count="1">
    <dataValidation allowBlank="1" showErrorMessage="1" sqref="E8:E18"/>
  </dataValidations>
  <hyperlinks>
    <hyperlink ref="G3" location="'Stationary &amp; Handouts'!A1" display="Previous Page"/>
    <hyperlink ref="H3" location="'Energy, Efficiency &amp; Offsets'!A1" display="Next Page"/>
  </hyperlink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sheetPr codeName="Sheet4">
    <tabColor rgb="FF22406E"/>
  </sheetPr>
  <dimension ref="A1:Y25"/>
  <sheetViews>
    <sheetView zoomScaleNormal="100" workbookViewId="0">
      <pane ySplit="3" topLeftCell="A4" activePane="bottomLeft" state="frozen"/>
      <selection activeCell="I3" sqref="I3"/>
      <selection pane="bottomLeft" activeCell="G3" sqref="G3"/>
    </sheetView>
  </sheetViews>
  <sheetFormatPr defaultRowHeight="12.75"/>
  <cols>
    <col min="1" max="1" width="7" style="33" customWidth="1"/>
    <col min="2" max="2" width="2" style="13" customWidth="1"/>
    <col min="3" max="3" width="20.42578125" style="13" customWidth="1"/>
    <col min="4" max="4" width="8.7109375" style="13" bestFit="1" customWidth="1"/>
    <col min="5" max="5" width="39.140625" style="13" customWidth="1"/>
    <col min="6" max="8" width="15.7109375" style="13" customWidth="1"/>
    <col min="9" max="9" width="32.85546875" style="13" customWidth="1"/>
    <col min="10" max="10" width="9.140625" style="13"/>
    <col min="11" max="25" width="9.140625" style="45"/>
    <col min="26" max="16384" width="9.140625" style="13"/>
  </cols>
  <sheetData>
    <row r="1" spans="1:25" s="9" customFormat="1" ht="17.25" customHeight="1">
      <c r="A1" s="145"/>
      <c r="K1" s="43"/>
      <c r="L1" s="43"/>
      <c r="M1" s="43"/>
      <c r="N1" s="43"/>
      <c r="O1" s="43"/>
      <c r="P1" s="43"/>
      <c r="Q1" s="43"/>
      <c r="R1" s="43"/>
      <c r="S1" s="43"/>
      <c r="T1" s="43"/>
      <c r="U1" s="43"/>
      <c r="V1" s="43"/>
      <c r="W1" s="43"/>
      <c r="X1" s="43"/>
      <c r="Y1" s="43"/>
    </row>
    <row r="2" spans="1:25" s="52" customFormat="1" ht="6" customHeight="1" thickBot="1">
      <c r="K2" s="53"/>
      <c r="L2" s="53"/>
      <c r="M2" s="53"/>
      <c r="N2" s="53"/>
      <c r="O2" s="53"/>
      <c r="P2" s="53"/>
      <c r="Q2" s="53"/>
      <c r="R2" s="53"/>
      <c r="S2" s="53"/>
      <c r="T2" s="53"/>
      <c r="U2" s="53"/>
      <c r="V2" s="53"/>
      <c r="W2" s="53"/>
      <c r="X2" s="53"/>
      <c r="Y2" s="53"/>
    </row>
    <row r="3" spans="1:25" s="10" customFormat="1" ht="63" customHeight="1" thickBot="1">
      <c r="G3" s="91" t="s">
        <v>26</v>
      </c>
      <c r="H3" s="92" t="s">
        <v>25</v>
      </c>
      <c r="K3" s="44"/>
      <c r="L3" s="44"/>
      <c r="M3" s="44"/>
      <c r="N3" s="44"/>
      <c r="O3" s="44"/>
      <c r="P3" s="44"/>
      <c r="Q3" s="44"/>
      <c r="R3" s="44"/>
      <c r="S3" s="44"/>
      <c r="T3" s="44"/>
      <c r="U3" s="44"/>
      <c r="V3" s="44"/>
      <c r="W3" s="44"/>
      <c r="X3" s="44"/>
      <c r="Y3" s="44"/>
    </row>
    <row r="5" spans="1:25" ht="18" customHeight="1">
      <c r="C5" s="32" t="s">
        <v>100</v>
      </c>
      <c r="D5" s="12"/>
      <c r="E5" s="12"/>
      <c r="F5" s="12"/>
      <c r="G5" s="12"/>
      <c r="H5" s="12"/>
      <c r="I5" s="12"/>
      <c r="J5" s="12"/>
    </row>
    <row r="6" spans="1:25" ht="18" customHeight="1" thickBot="1">
      <c r="C6" s="66" t="s">
        <v>99</v>
      </c>
      <c r="D6" s="36"/>
      <c r="E6" s="36"/>
      <c r="F6" s="231"/>
      <c r="G6" s="231"/>
      <c r="H6" s="231"/>
      <c r="I6" s="36"/>
      <c r="J6" s="12"/>
    </row>
    <row r="7" spans="1:25" ht="24" customHeight="1" thickTop="1" thickBot="1">
      <c r="C7" s="147" t="b">
        <v>0</v>
      </c>
      <c r="D7" s="5"/>
      <c r="E7" s="5"/>
      <c r="F7" s="56" t="s">
        <v>0</v>
      </c>
      <c r="G7" s="56" t="s">
        <v>1</v>
      </c>
      <c r="H7" s="56" t="s">
        <v>30</v>
      </c>
      <c r="I7" s="56" t="s">
        <v>29</v>
      </c>
      <c r="J7" s="4"/>
      <c r="K7" s="38"/>
      <c r="L7" s="38"/>
      <c r="M7" s="39"/>
      <c r="N7" s="39"/>
      <c r="O7" s="39"/>
      <c r="P7" s="40"/>
    </row>
    <row r="8" spans="1:25" ht="48" customHeight="1" thickTop="1" thickBot="1">
      <c r="C8" s="5"/>
      <c r="D8" s="80" t="str">
        <f>IF(OR(C7=TRUE, L8=2), "N/A", 5.1)</f>
        <v>N/A</v>
      </c>
      <c r="E8" s="191" t="s">
        <v>92</v>
      </c>
      <c r="F8" s="56"/>
      <c r="G8" s="56"/>
      <c r="H8" s="56"/>
      <c r="I8" s="68"/>
      <c r="J8" s="4"/>
      <c r="K8" s="38"/>
      <c r="L8" s="174">
        <v>2</v>
      </c>
      <c r="M8" s="72" t="b">
        <f>IF(L8&gt;2,TRUE, FALSE)</f>
        <v>0</v>
      </c>
      <c r="N8" s="72" t="b">
        <f>IF(L8&lt;&gt;2, TRUE, FALSE)</f>
        <v>0</v>
      </c>
      <c r="O8" s="72" t="s">
        <v>50</v>
      </c>
      <c r="P8" s="73">
        <f>COUNTIF(M:M,TRUE)+COUNTIF(M10, TRUE)</f>
        <v>0</v>
      </c>
    </row>
    <row r="9" spans="1:25" ht="48" customHeight="1" thickTop="1" thickBot="1">
      <c r="C9" s="5"/>
      <c r="D9" s="80" t="str">
        <f>IF(OR(C7=TRUE, L9=2), "N/A", 5.2)</f>
        <v>N/A</v>
      </c>
      <c r="E9" s="191" t="s">
        <v>93</v>
      </c>
      <c r="F9" s="56"/>
      <c r="G9" s="56"/>
      <c r="H9" s="56"/>
      <c r="I9" s="68"/>
      <c r="J9" s="4"/>
      <c r="K9" s="38"/>
      <c r="L9" s="174">
        <v>2</v>
      </c>
      <c r="M9" s="72" t="b">
        <f>IF(L9&gt;2,TRUE, FALSE)</f>
        <v>0</v>
      </c>
      <c r="N9" s="72" t="b">
        <f>IF(L9&lt;&gt;2, TRUE, FALSE)</f>
        <v>0</v>
      </c>
      <c r="O9" s="72" t="s">
        <v>51</v>
      </c>
      <c r="P9" s="72">
        <f>COUNTIF(N:N,TRUE)+COUNTIF(N10, TRUE)</f>
        <v>0</v>
      </c>
    </row>
    <row r="10" spans="1:25" ht="48" customHeight="1" thickTop="1" thickBot="1">
      <c r="C10" s="30" t="s">
        <v>97</v>
      </c>
      <c r="D10" s="80" t="str">
        <f>IF(OR(C7=TRUE, L10=2), "N/A", 5.4)</f>
        <v>N/A</v>
      </c>
      <c r="E10" s="191" t="s">
        <v>32</v>
      </c>
      <c r="F10" s="56"/>
      <c r="G10" s="56"/>
      <c r="H10" s="56"/>
      <c r="I10" s="68"/>
      <c r="J10" s="4"/>
      <c r="K10" s="38"/>
      <c r="L10" s="174">
        <v>2</v>
      </c>
      <c r="M10" s="72" t="b">
        <f>IF(L10&gt;2,TRUE, FALSE)</f>
        <v>0</v>
      </c>
      <c r="N10" s="72" t="b">
        <f>IF(L10&lt;&gt;2, TRUE, FALSE)</f>
        <v>0</v>
      </c>
      <c r="O10" s="72"/>
      <c r="P10" s="72"/>
    </row>
    <row r="11" spans="1:25" ht="48" customHeight="1" thickTop="1" thickBot="1">
      <c r="C11" s="31" t="s">
        <v>5</v>
      </c>
      <c r="D11" s="80" t="str">
        <f>IF(OR(C7=TRUE, L11=2), "N/A", 5.5)</f>
        <v>N/A</v>
      </c>
      <c r="E11" s="191" t="s">
        <v>94</v>
      </c>
      <c r="F11" s="56"/>
      <c r="G11" s="56"/>
      <c r="H11" s="56"/>
      <c r="I11" s="68"/>
      <c r="J11" s="4"/>
      <c r="K11" s="38"/>
      <c r="L11" s="174">
        <v>2</v>
      </c>
      <c r="M11" s="72" t="b">
        <f>IF(L11&gt;2,TRUE, FALSE)</f>
        <v>0</v>
      </c>
      <c r="N11" s="72" t="b">
        <f>IF(L11&lt;&gt;2, TRUE, FALSE)</f>
        <v>0</v>
      </c>
      <c r="O11" s="72"/>
      <c r="P11" s="72"/>
    </row>
    <row r="12" spans="1:25" ht="16.5" customHeight="1" thickTop="1" thickBot="1">
      <c r="C12" s="4"/>
      <c r="D12" s="4"/>
      <c r="E12" s="4"/>
      <c r="F12" s="4"/>
      <c r="G12" s="4"/>
      <c r="H12" s="4"/>
      <c r="I12" s="4"/>
      <c r="J12" s="4"/>
      <c r="K12" s="38"/>
      <c r="L12" s="38"/>
      <c r="M12" s="39"/>
      <c r="N12" s="39"/>
      <c r="O12" s="39"/>
      <c r="P12" s="39"/>
    </row>
    <row r="13" spans="1:25" ht="30.75" customHeight="1" thickBot="1">
      <c r="C13" s="4"/>
      <c r="D13" s="1"/>
      <c r="E13" s="4"/>
      <c r="F13" s="61" t="s">
        <v>52</v>
      </c>
      <c r="G13" s="79" t="str">
        <f>IF(OR(P9=0,C7=TRUE), "N/A", P8)</f>
        <v>N/A</v>
      </c>
      <c r="H13" s="4"/>
      <c r="I13" s="4"/>
      <c r="J13" s="4"/>
      <c r="K13" s="38"/>
      <c r="L13" s="38"/>
      <c r="M13" s="39"/>
      <c r="N13" s="39"/>
      <c r="O13" s="39"/>
      <c r="P13" s="39"/>
    </row>
    <row r="14" spans="1:25" ht="30.75" customHeight="1" thickBot="1">
      <c r="C14" s="4"/>
      <c r="D14" s="1"/>
      <c r="E14" s="4"/>
      <c r="F14" s="61" t="s">
        <v>51</v>
      </c>
      <c r="G14" s="79" t="str">
        <f>IF(OR(P9=0, C7=TRUE), "N/A", P9)</f>
        <v>N/A</v>
      </c>
      <c r="H14" s="4"/>
      <c r="I14" s="4"/>
      <c r="J14" s="4"/>
      <c r="K14" s="38"/>
      <c r="L14" s="38"/>
      <c r="M14" s="39"/>
      <c r="N14" s="39"/>
      <c r="O14" s="39"/>
      <c r="P14" s="39"/>
    </row>
    <row r="15" spans="1:25" ht="30.75" customHeight="1">
      <c r="C15" s="4"/>
      <c r="D15" s="17"/>
      <c r="E15" s="21"/>
      <c r="F15" s="4"/>
      <c r="G15" s="4"/>
      <c r="H15" s="4"/>
      <c r="I15" s="4"/>
      <c r="J15" s="4"/>
      <c r="K15" s="38"/>
      <c r="L15" s="38"/>
      <c r="M15" s="39"/>
      <c r="N15" s="39"/>
      <c r="O15" s="39"/>
      <c r="P15" s="39"/>
    </row>
    <row r="16" spans="1:25" ht="48" customHeight="1">
      <c r="C16" s="4"/>
      <c r="D16" s="4"/>
      <c r="E16" s="4"/>
      <c r="F16" s="4"/>
      <c r="G16" s="4"/>
      <c r="H16" s="4"/>
      <c r="I16" s="4"/>
      <c r="J16" s="4"/>
      <c r="K16" s="38"/>
      <c r="L16" s="38"/>
      <c r="M16" s="39"/>
      <c r="N16" s="39"/>
      <c r="O16" s="39"/>
      <c r="P16" s="39"/>
    </row>
    <row r="17" spans="3:16">
      <c r="C17" s="4"/>
      <c r="D17" s="4"/>
      <c r="E17" s="4"/>
      <c r="F17" s="4"/>
      <c r="G17" s="4"/>
      <c r="H17" s="4"/>
      <c r="I17" s="4"/>
      <c r="J17" s="4"/>
      <c r="K17" s="38"/>
      <c r="L17" s="38"/>
      <c r="M17" s="39"/>
      <c r="N17" s="39"/>
      <c r="O17" s="39"/>
      <c r="P17" s="39"/>
    </row>
    <row r="18" spans="3:16" ht="48" customHeight="1">
      <c r="C18" s="12"/>
      <c r="D18" s="12"/>
      <c r="E18" s="12"/>
      <c r="F18" s="12"/>
      <c r="G18" s="12"/>
      <c r="H18" s="12"/>
      <c r="I18" s="12"/>
      <c r="J18" s="12"/>
      <c r="M18" s="39"/>
      <c r="N18" s="39"/>
      <c r="O18" s="39"/>
      <c r="P18" s="39"/>
    </row>
    <row r="19" spans="3:16">
      <c r="C19" s="12"/>
      <c r="D19" s="12"/>
      <c r="E19" s="12"/>
      <c r="F19" s="12"/>
      <c r="G19" s="12"/>
      <c r="H19" s="12"/>
      <c r="I19" s="12"/>
      <c r="J19" s="12"/>
      <c r="M19" s="39"/>
      <c r="N19" s="39"/>
      <c r="O19" s="39"/>
      <c r="P19" s="39"/>
    </row>
    <row r="20" spans="3:16" ht="48" customHeight="1">
      <c r="C20" s="12"/>
      <c r="D20" s="12"/>
      <c r="E20" s="12"/>
      <c r="F20" s="12"/>
      <c r="G20" s="12"/>
      <c r="H20" s="12"/>
      <c r="I20" s="12"/>
      <c r="J20" s="12"/>
      <c r="M20" s="39"/>
      <c r="N20" s="39"/>
      <c r="O20" s="39"/>
      <c r="P20" s="39"/>
    </row>
    <row r="21" spans="3:16">
      <c r="C21" s="12"/>
      <c r="D21" s="12"/>
      <c r="E21" s="12"/>
      <c r="F21" s="12"/>
      <c r="G21" s="12"/>
      <c r="H21" s="12"/>
      <c r="I21" s="12"/>
      <c r="J21" s="12"/>
      <c r="O21" s="39"/>
      <c r="P21" s="39"/>
    </row>
    <row r="22" spans="3:16" ht="48" customHeight="1">
      <c r="C22" s="12"/>
      <c r="D22" s="28"/>
      <c r="E22" s="12"/>
      <c r="F22" s="12"/>
      <c r="G22" s="12"/>
      <c r="H22" s="12"/>
      <c r="I22" s="12"/>
      <c r="J22" s="12"/>
    </row>
    <row r="23" spans="3:16">
      <c r="C23" s="12"/>
      <c r="D23" s="12"/>
      <c r="E23" s="12"/>
      <c r="F23" s="12"/>
      <c r="G23" s="12"/>
      <c r="H23" s="12"/>
      <c r="I23" s="12"/>
      <c r="J23" s="12"/>
    </row>
    <row r="24" spans="3:16">
      <c r="C24" s="12"/>
      <c r="D24" s="12"/>
      <c r="E24" s="12"/>
      <c r="F24" s="12"/>
      <c r="G24" s="12"/>
      <c r="H24" s="12"/>
      <c r="I24" s="12"/>
      <c r="J24" s="12"/>
    </row>
    <row r="25" spans="3:16">
      <c r="C25" s="12"/>
      <c r="D25" s="12"/>
      <c r="E25" s="12"/>
      <c r="F25" s="12"/>
      <c r="G25" s="12"/>
      <c r="H25" s="12"/>
      <c r="I25" s="12"/>
      <c r="J25" s="12"/>
    </row>
  </sheetData>
  <sheetProtection password="F5B7" sheet="1" selectLockedCells="1"/>
  <mergeCells count="1">
    <mergeCell ref="F6:H6"/>
  </mergeCells>
  <conditionalFormatting sqref="D8:I11 F7:I7">
    <cfRule type="expression" dxfId="35" priority="4" stopIfTrue="1">
      <formula>OR($C$7=TRUE)</formula>
    </cfRule>
  </conditionalFormatting>
  <conditionalFormatting sqref="C10:C11 C5">
    <cfRule type="expression" dxfId="34" priority="2" stopIfTrue="1">
      <formula>OR($C$7=TRUE)</formula>
    </cfRule>
  </conditionalFormatting>
  <conditionalFormatting sqref="C6">
    <cfRule type="expression" dxfId="33" priority="1" stopIfTrue="1">
      <formula>OR($C$7=TRUE)</formula>
    </cfRule>
  </conditionalFormatting>
  <dataValidations count="1">
    <dataValidation allowBlank="1" showErrorMessage="1" sqref="E8:E11"/>
  </dataValidations>
  <hyperlinks>
    <hyperlink ref="H3" location="Waste!A1" display="Next Page"/>
    <hyperlink ref="G3" location="Catering!A1" display="Previous Page"/>
  </hyperlink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sheetPr codeName="Sheet5">
    <tabColor rgb="FF22406E"/>
  </sheetPr>
  <dimension ref="A1:Y56"/>
  <sheetViews>
    <sheetView zoomScaleNormal="100" workbookViewId="0">
      <pane ySplit="3" topLeftCell="A4" activePane="bottomLeft" state="frozen"/>
      <selection activeCell="I3" sqref="I3"/>
      <selection pane="bottomLeft" activeCell="G3" sqref="G3"/>
    </sheetView>
  </sheetViews>
  <sheetFormatPr defaultRowHeight="12.75"/>
  <cols>
    <col min="1" max="1" width="7" style="33" customWidth="1"/>
    <col min="2" max="2" width="2" style="13" customWidth="1"/>
    <col min="3" max="3" width="20.42578125" style="13" customWidth="1"/>
    <col min="4" max="4" width="8.7109375" style="13" bestFit="1" customWidth="1"/>
    <col min="5" max="5" width="39.140625" style="13" customWidth="1"/>
    <col min="6" max="8" width="15.7109375" style="13" customWidth="1"/>
    <col min="9" max="9" width="32.85546875" style="13" customWidth="1"/>
    <col min="10" max="10" width="9.140625" style="13"/>
    <col min="11" max="25" width="9.140625" style="45"/>
    <col min="26" max="16384" width="9.140625" style="13"/>
  </cols>
  <sheetData>
    <row r="1" spans="1:25" s="9" customFormat="1" ht="17.25" customHeight="1">
      <c r="A1" s="122"/>
      <c r="K1" s="43"/>
      <c r="L1" s="43"/>
      <c r="M1" s="43"/>
      <c r="N1" s="43"/>
      <c r="O1" s="43"/>
      <c r="P1" s="43"/>
      <c r="Q1" s="43"/>
      <c r="R1" s="43"/>
      <c r="S1" s="43"/>
      <c r="T1" s="43"/>
      <c r="U1" s="43"/>
      <c r="V1" s="43"/>
      <c r="W1" s="43"/>
      <c r="X1" s="43"/>
      <c r="Y1" s="43"/>
    </row>
    <row r="2" spans="1:25" s="52" customFormat="1" ht="6" customHeight="1" thickBot="1">
      <c r="K2" s="53"/>
      <c r="L2" s="53"/>
      <c r="M2" s="53"/>
      <c r="N2" s="53"/>
      <c r="O2" s="53"/>
      <c r="P2" s="53"/>
      <c r="Q2" s="53"/>
      <c r="R2" s="53"/>
      <c r="S2" s="53"/>
      <c r="T2" s="53"/>
      <c r="U2" s="53"/>
      <c r="V2" s="53"/>
      <c r="W2" s="53"/>
      <c r="X2" s="53"/>
      <c r="Y2" s="53"/>
    </row>
    <row r="3" spans="1:25" s="10" customFormat="1" ht="63" customHeight="1" thickBot="1">
      <c r="G3" s="91" t="s">
        <v>26</v>
      </c>
      <c r="H3" s="92" t="s">
        <v>25</v>
      </c>
      <c r="K3" s="44"/>
      <c r="L3" s="44"/>
      <c r="M3" s="44"/>
      <c r="N3" s="44"/>
      <c r="O3" s="44"/>
      <c r="P3" s="44"/>
      <c r="Q3" s="44"/>
      <c r="R3" s="44"/>
      <c r="S3" s="44"/>
      <c r="T3" s="44"/>
      <c r="U3" s="44"/>
      <c r="V3" s="44"/>
      <c r="W3" s="44"/>
      <c r="X3" s="44"/>
      <c r="Y3" s="44"/>
    </row>
    <row r="5" spans="1:25" ht="18" customHeight="1">
      <c r="C5" s="32" t="s">
        <v>101</v>
      </c>
      <c r="D5" s="67"/>
      <c r="E5" s="67"/>
      <c r="F5" s="67"/>
      <c r="G5" s="67"/>
      <c r="H5" s="67"/>
      <c r="I5" s="67"/>
      <c r="J5" s="12"/>
    </row>
    <row r="6" spans="1:25" ht="18" customHeight="1" thickBot="1">
      <c r="C6" s="66" t="s">
        <v>99</v>
      </c>
      <c r="D6" s="36"/>
      <c r="E6" s="36"/>
      <c r="F6" s="231"/>
      <c r="G6" s="231"/>
      <c r="H6" s="231"/>
      <c r="I6" s="36"/>
      <c r="J6" s="12"/>
    </row>
    <row r="7" spans="1:25" ht="24" customHeight="1" thickTop="1" thickBot="1">
      <c r="C7" s="147" t="b">
        <v>0</v>
      </c>
      <c r="D7" s="37"/>
      <c r="E7" s="37"/>
      <c r="F7" s="56" t="s">
        <v>0</v>
      </c>
      <c r="G7" s="56" t="s">
        <v>1</v>
      </c>
      <c r="H7" s="56" t="s">
        <v>30</v>
      </c>
      <c r="I7" s="56" t="s">
        <v>29</v>
      </c>
      <c r="J7" s="5"/>
      <c r="K7" s="5"/>
      <c r="L7" s="21"/>
      <c r="M7" s="21"/>
      <c r="N7" s="21"/>
      <c r="O7" s="21"/>
      <c r="P7" s="21"/>
      <c r="Q7" s="21"/>
      <c r="R7" s="21"/>
      <c r="S7" s="38"/>
      <c r="T7" s="38"/>
    </row>
    <row r="8" spans="1:25" ht="48" customHeight="1" thickTop="1" thickBot="1">
      <c r="C8" s="5"/>
      <c r="D8" s="80" t="str">
        <f>IF(OR(C7=TRUE, L8=2), "N/A", 6.1)</f>
        <v>N/A</v>
      </c>
      <c r="E8" s="191" t="s">
        <v>43</v>
      </c>
      <c r="F8" s="56"/>
      <c r="G8" s="56"/>
      <c r="H8" s="56"/>
      <c r="I8" s="68"/>
      <c r="J8" s="5"/>
      <c r="K8" s="5"/>
      <c r="L8" s="174">
        <v>2</v>
      </c>
      <c r="M8" s="72" t="b">
        <f t="shared" ref="M8:M17" si="0">IF(L8&gt;2,TRUE, FALSE)</f>
        <v>0</v>
      </c>
      <c r="N8" s="72" t="b">
        <f t="shared" ref="N8:N17" si="1">IF(L8&lt;&gt;2, TRUE, FALSE)</f>
        <v>0</v>
      </c>
      <c r="O8" s="72" t="s">
        <v>50</v>
      </c>
      <c r="P8" s="73">
        <f>COUNTIF(M:M, TRUE)+COUNTIF(M13:M14, TRUE)</f>
        <v>0</v>
      </c>
      <c r="Q8" s="21"/>
      <c r="R8" s="21"/>
      <c r="S8" s="38"/>
      <c r="T8" s="38"/>
    </row>
    <row r="9" spans="1:25" ht="48" customHeight="1" thickTop="1" thickBot="1">
      <c r="C9" s="5"/>
      <c r="D9" s="80" t="str">
        <f>IF(OR(C7=TRUE, L9=2), "N/A", 6.2)</f>
        <v>N/A</v>
      </c>
      <c r="E9" s="191" t="s">
        <v>42</v>
      </c>
      <c r="F9" s="56"/>
      <c r="G9" s="56"/>
      <c r="H9" s="56"/>
      <c r="I9" s="68"/>
      <c r="J9" s="5"/>
      <c r="K9" s="5"/>
      <c r="L9" s="174">
        <v>2</v>
      </c>
      <c r="M9" s="72" t="b">
        <f t="shared" si="0"/>
        <v>0</v>
      </c>
      <c r="N9" s="72" t="b">
        <f t="shared" si="1"/>
        <v>0</v>
      </c>
      <c r="O9" s="72" t="s">
        <v>51</v>
      </c>
      <c r="P9" s="72">
        <f>COUNTIF(N:N,TRUE)+COUNTIF(N13:N14, TRUE)</f>
        <v>0</v>
      </c>
      <c r="Q9" s="21"/>
      <c r="R9" s="21"/>
      <c r="S9" s="38"/>
      <c r="T9" s="38"/>
    </row>
    <row r="10" spans="1:25" ht="48" customHeight="1" thickTop="1" thickBot="1">
      <c r="C10" s="5"/>
      <c r="D10" s="80" t="str">
        <f>IF(OR(C7=TRUE, L10=2), "N/A", 6.3)</f>
        <v>N/A</v>
      </c>
      <c r="E10" s="191" t="s">
        <v>148</v>
      </c>
      <c r="F10" s="56"/>
      <c r="G10" s="56"/>
      <c r="H10" s="56"/>
      <c r="I10" s="68"/>
      <c r="J10" s="5"/>
      <c r="K10" s="5"/>
      <c r="L10" s="174">
        <v>2</v>
      </c>
      <c r="M10" s="72" t="b">
        <f t="shared" si="0"/>
        <v>0</v>
      </c>
      <c r="N10" s="72" t="b">
        <f t="shared" si="1"/>
        <v>0</v>
      </c>
      <c r="O10" s="72"/>
      <c r="P10" s="72"/>
      <c r="Q10" s="21"/>
      <c r="R10" s="21"/>
      <c r="S10" s="38"/>
      <c r="T10" s="38"/>
    </row>
    <row r="11" spans="1:25" ht="48" customHeight="1" thickTop="1" thickBot="1">
      <c r="C11" s="5"/>
      <c r="D11" s="80" t="str">
        <f>IF(OR(C7=TRUE, L11=2), "N/A", 6.4)</f>
        <v>N/A</v>
      </c>
      <c r="E11" s="191" t="s">
        <v>110</v>
      </c>
      <c r="F11" s="56"/>
      <c r="G11" s="56"/>
      <c r="H11" s="56"/>
      <c r="I11" s="68"/>
      <c r="J11" s="5"/>
      <c r="K11" s="5"/>
      <c r="L11" s="174">
        <v>2</v>
      </c>
      <c r="M11" s="72" t="b">
        <f t="shared" si="0"/>
        <v>0</v>
      </c>
      <c r="N11" s="72" t="b">
        <f t="shared" si="1"/>
        <v>0</v>
      </c>
      <c r="O11" s="72"/>
      <c r="P11" s="72"/>
      <c r="Q11" s="21"/>
      <c r="R11" s="21"/>
      <c r="S11" s="38"/>
      <c r="T11" s="38"/>
    </row>
    <row r="12" spans="1:25" ht="54" customHeight="1" thickTop="1" thickBot="1">
      <c r="C12" s="5"/>
      <c r="D12" s="80" t="str">
        <f>IF(OR(C7=TRUE, L12=2), "N/A", 6.5)</f>
        <v>N/A</v>
      </c>
      <c r="E12" s="191" t="s">
        <v>149</v>
      </c>
      <c r="F12" s="56"/>
      <c r="G12" s="56"/>
      <c r="H12" s="56"/>
      <c r="I12" s="68"/>
      <c r="J12" s="5"/>
      <c r="K12" s="5"/>
      <c r="L12" s="174">
        <v>2</v>
      </c>
      <c r="M12" s="72" t="b">
        <f t="shared" si="0"/>
        <v>0</v>
      </c>
      <c r="N12" s="72" t="b">
        <f t="shared" si="1"/>
        <v>0</v>
      </c>
      <c r="O12" s="72"/>
      <c r="P12" s="72"/>
      <c r="Q12" s="21"/>
      <c r="R12" s="21"/>
      <c r="S12" s="38"/>
      <c r="T12" s="38"/>
    </row>
    <row r="13" spans="1:25" ht="48" customHeight="1" thickTop="1" thickBot="1">
      <c r="C13" s="30" t="s">
        <v>96</v>
      </c>
      <c r="D13" s="80" t="str">
        <f>IF(OR(C7=TRUE, L13=2), "N/A", 6.6)</f>
        <v>N/A</v>
      </c>
      <c r="E13" s="191" t="s">
        <v>67</v>
      </c>
      <c r="F13" s="56"/>
      <c r="G13" s="56"/>
      <c r="H13" s="56"/>
      <c r="I13" s="68"/>
      <c r="J13" s="5"/>
      <c r="K13" s="5"/>
      <c r="L13" s="174">
        <v>2</v>
      </c>
      <c r="M13" s="72" t="b">
        <f t="shared" si="0"/>
        <v>0</v>
      </c>
      <c r="N13" s="72" t="b">
        <f t="shared" si="1"/>
        <v>0</v>
      </c>
      <c r="O13" s="72"/>
      <c r="P13" s="72"/>
      <c r="Q13" s="21"/>
      <c r="R13" s="21"/>
      <c r="S13" s="38"/>
      <c r="T13" s="38"/>
    </row>
    <row r="14" spans="1:25" ht="48" customHeight="1" thickTop="1" thickBot="1">
      <c r="C14" s="30"/>
      <c r="D14" s="80" t="str">
        <f>IF(OR(C7=TRUE, L14=2), "N/A", 6.7)</f>
        <v>N/A</v>
      </c>
      <c r="E14" s="191" t="s">
        <v>150</v>
      </c>
      <c r="F14" s="56"/>
      <c r="G14" s="56"/>
      <c r="H14" s="56"/>
      <c r="I14" s="68"/>
      <c r="J14" s="5"/>
      <c r="K14" s="5"/>
      <c r="L14" s="174">
        <v>2</v>
      </c>
      <c r="M14" s="72" t="b">
        <f t="shared" si="0"/>
        <v>0</v>
      </c>
      <c r="N14" s="72" t="b">
        <f t="shared" si="1"/>
        <v>0</v>
      </c>
      <c r="O14" s="72"/>
      <c r="P14" s="72"/>
      <c r="Q14" s="21"/>
      <c r="R14" s="21"/>
      <c r="S14" s="38"/>
      <c r="T14" s="38"/>
    </row>
    <row r="15" spans="1:25" ht="48" customHeight="1" thickTop="1" thickBot="1">
      <c r="C15" s="31" t="s">
        <v>5</v>
      </c>
      <c r="D15" s="80" t="str">
        <f>IF(OR(C7=TRUE, L15=2), "N/A", 6.8)</f>
        <v>N/A</v>
      </c>
      <c r="E15" s="191" t="s">
        <v>151</v>
      </c>
      <c r="F15" s="56"/>
      <c r="G15" s="56"/>
      <c r="H15" s="56"/>
      <c r="I15" s="68"/>
      <c r="J15" s="5"/>
      <c r="K15" s="5"/>
      <c r="L15" s="174">
        <v>2</v>
      </c>
      <c r="M15" s="72" t="b">
        <f t="shared" si="0"/>
        <v>0</v>
      </c>
      <c r="N15" s="72" t="b">
        <f t="shared" si="1"/>
        <v>0</v>
      </c>
      <c r="O15" s="72"/>
      <c r="P15" s="72"/>
      <c r="Q15" s="21"/>
      <c r="R15" s="21"/>
      <c r="S15" s="38"/>
      <c r="T15" s="38"/>
    </row>
    <row r="16" spans="1:25" ht="48" customHeight="1" thickTop="1" thickBot="1">
      <c r="C16" s="31"/>
      <c r="D16" s="80" t="str">
        <f>IF(OR(C7=TRUE, L16=2), "N/A", "6.9")</f>
        <v>N/A</v>
      </c>
      <c r="E16" s="191" t="s">
        <v>11</v>
      </c>
      <c r="F16" s="56"/>
      <c r="G16" s="56"/>
      <c r="H16" s="56"/>
      <c r="I16" s="68"/>
      <c r="J16" s="5"/>
      <c r="K16" s="5"/>
      <c r="L16" s="174">
        <v>2</v>
      </c>
      <c r="M16" s="72" t="b">
        <f t="shared" si="0"/>
        <v>0</v>
      </c>
      <c r="N16" s="72" t="b">
        <f t="shared" si="1"/>
        <v>0</v>
      </c>
      <c r="O16" s="72"/>
      <c r="P16" s="72"/>
      <c r="Q16" s="21"/>
      <c r="R16" s="21"/>
      <c r="S16" s="38"/>
      <c r="T16" s="38"/>
    </row>
    <row r="17" spans="3:20" ht="48" customHeight="1" thickTop="1" thickBot="1">
      <c r="C17" s="31"/>
      <c r="D17" s="80" t="str">
        <f>IF(OR(C7=TRUE, L17=2), "N/A", "6.10")</f>
        <v>N/A</v>
      </c>
      <c r="E17" s="191" t="s">
        <v>12</v>
      </c>
      <c r="F17" s="56"/>
      <c r="G17" s="56"/>
      <c r="H17" s="56"/>
      <c r="I17" s="68"/>
      <c r="J17" s="5"/>
      <c r="K17" s="5"/>
      <c r="L17" s="174">
        <v>2</v>
      </c>
      <c r="M17" s="72" t="b">
        <f t="shared" si="0"/>
        <v>0</v>
      </c>
      <c r="N17" s="72" t="b">
        <f t="shared" si="1"/>
        <v>0</v>
      </c>
      <c r="O17" s="72"/>
      <c r="P17" s="72"/>
      <c r="Q17" s="21"/>
      <c r="R17" s="21"/>
      <c r="S17" s="38"/>
      <c r="T17" s="38"/>
    </row>
    <row r="18" spans="3:20" ht="16.5" customHeight="1" thickTop="1" thickBot="1">
      <c r="C18" s="31"/>
      <c r="D18" s="29"/>
      <c r="E18" s="5"/>
      <c r="F18" s="5"/>
      <c r="G18" s="5"/>
      <c r="H18" s="5"/>
      <c r="I18" s="5"/>
      <c r="J18" s="5"/>
      <c r="K18" s="5"/>
      <c r="L18" s="21"/>
      <c r="M18" s="21"/>
      <c r="N18" s="21"/>
      <c r="O18" s="39"/>
      <c r="P18" s="39"/>
      <c r="Q18" s="21"/>
      <c r="R18" s="21"/>
      <c r="S18" s="38"/>
      <c r="T18" s="38"/>
    </row>
    <row r="19" spans="3:20" ht="30.75" customHeight="1" thickBot="1">
      <c r="C19" s="5"/>
      <c r="D19" s="1"/>
      <c r="E19" s="4"/>
      <c r="F19" s="62" t="s">
        <v>52</v>
      </c>
      <c r="G19" s="78" t="str">
        <f>IF(OR(P9=0,C7=TRUE), "N/A", P8)</f>
        <v>N/A</v>
      </c>
      <c r="H19" s="4"/>
      <c r="I19" s="4"/>
      <c r="J19" s="5"/>
      <c r="K19" s="5"/>
      <c r="L19" s="21"/>
      <c r="M19" s="21"/>
      <c r="N19" s="21"/>
      <c r="O19" s="21"/>
      <c r="P19" s="21"/>
      <c r="Q19" s="21"/>
      <c r="R19" s="21"/>
      <c r="S19" s="38"/>
      <c r="T19" s="38"/>
    </row>
    <row r="20" spans="3:20" ht="30.75" customHeight="1" thickBot="1">
      <c r="C20" s="4"/>
      <c r="D20" s="1"/>
      <c r="E20" s="4"/>
      <c r="F20" s="62" t="s">
        <v>51</v>
      </c>
      <c r="G20" s="78" t="str">
        <f>IF(OR(P9=0,C7=TRUE), "N/A", P9)</f>
        <v>N/A</v>
      </c>
      <c r="H20" s="4"/>
      <c r="I20" s="4"/>
      <c r="J20" s="4"/>
      <c r="K20" s="21"/>
      <c r="L20" s="38"/>
      <c r="M20" s="38"/>
      <c r="N20" s="38"/>
      <c r="O20" s="21"/>
      <c r="P20" s="21"/>
      <c r="Q20" s="21"/>
      <c r="R20" s="21"/>
      <c r="S20" s="38"/>
      <c r="T20" s="38"/>
    </row>
    <row r="21" spans="3:20">
      <c r="C21" s="4"/>
      <c r="D21" s="4"/>
      <c r="E21" s="4"/>
      <c r="F21" s="4"/>
      <c r="G21" s="4"/>
      <c r="H21" s="4"/>
      <c r="I21" s="4"/>
      <c r="J21" s="4"/>
      <c r="K21" s="38"/>
      <c r="L21" s="38"/>
      <c r="M21" s="38"/>
      <c r="N21" s="38"/>
      <c r="O21" s="38"/>
      <c r="P21" s="38"/>
      <c r="Q21" s="38"/>
      <c r="R21" s="38"/>
      <c r="S21" s="38"/>
      <c r="T21" s="38"/>
    </row>
    <row r="22" spans="3:20">
      <c r="C22" s="4"/>
      <c r="D22" s="16"/>
      <c r="E22" s="16"/>
      <c r="F22" s="16"/>
      <c r="G22" s="16"/>
      <c r="H22" s="16"/>
      <c r="I22" s="16"/>
      <c r="J22" s="4"/>
      <c r="K22" s="38"/>
      <c r="L22" s="38"/>
      <c r="M22" s="38"/>
      <c r="N22" s="38"/>
      <c r="O22" s="38"/>
      <c r="P22" s="38"/>
      <c r="Q22" s="38"/>
      <c r="R22" s="38"/>
      <c r="S22" s="38"/>
      <c r="T22" s="38"/>
    </row>
    <row r="23" spans="3:20">
      <c r="C23" s="16"/>
      <c r="D23" s="16"/>
      <c r="E23" s="16"/>
      <c r="F23" s="16"/>
      <c r="G23" s="16"/>
      <c r="H23" s="16"/>
      <c r="I23" s="16"/>
      <c r="J23" s="16"/>
      <c r="K23" s="38"/>
      <c r="L23" s="38"/>
      <c r="M23" s="38"/>
      <c r="N23" s="38"/>
      <c r="O23" s="38"/>
      <c r="P23" s="38"/>
      <c r="Q23" s="38"/>
      <c r="R23" s="38"/>
      <c r="S23" s="38"/>
      <c r="T23" s="38"/>
    </row>
    <row r="24" spans="3:20">
      <c r="C24" s="16"/>
      <c r="D24" s="16"/>
      <c r="E24" s="16"/>
      <c r="F24" s="16"/>
      <c r="G24" s="16"/>
      <c r="H24" s="16"/>
      <c r="I24" s="16"/>
      <c r="J24" s="16"/>
      <c r="K24" s="38"/>
      <c r="L24" s="38"/>
      <c r="M24" s="38"/>
      <c r="N24" s="38"/>
      <c r="O24" s="38"/>
      <c r="P24" s="38"/>
      <c r="Q24" s="38"/>
      <c r="R24" s="38"/>
      <c r="S24" s="38"/>
      <c r="T24" s="38"/>
    </row>
    <row r="25" spans="3:20">
      <c r="C25" s="16"/>
      <c r="D25" s="16"/>
      <c r="E25" s="16"/>
      <c r="F25" s="16"/>
      <c r="G25" s="16"/>
      <c r="H25" s="16"/>
      <c r="I25" s="16"/>
      <c r="J25" s="16"/>
      <c r="K25" s="38"/>
      <c r="L25" s="38"/>
      <c r="M25" s="38"/>
      <c r="N25" s="38"/>
      <c r="O25" s="38"/>
      <c r="P25" s="38"/>
      <c r="Q25" s="38"/>
      <c r="R25" s="38"/>
      <c r="S25" s="38"/>
      <c r="T25" s="38"/>
    </row>
    <row r="26" spans="3:20">
      <c r="C26" s="16"/>
      <c r="D26" s="16"/>
      <c r="E26" s="16"/>
      <c r="F26" s="16"/>
      <c r="G26" s="16"/>
      <c r="H26" s="16"/>
      <c r="I26" s="16"/>
      <c r="J26" s="16"/>
      <c r="K26" s="38"/>
      <c r="L26" s="38"/>
      <c r="M26" s="38"/>
      <c r="N26" s="38"/>
      <c r="O26" s="38"/>
      <c r="P26" s="38"/>
      <c r="Q26" s="38"/>
      <c r="R26" s="38"/>
      <c r="S26" s="38"/>
      <c r="T26" s="38"/>
    </row>
    <row r="27" spans="3:20">
      <c r="C27" s="16"/>
      <c r="D27" s="16"/>
      <c r="E27" s="16"/>
      <c r="F27" s="16"/>
      <c r="G27" s="16"/>
      <c r="H27" s="16"/>
      <c r="I27" s="16"/>
      <c r="J27" s="16"/>
      <c r="K27" s="38"/>
      <c r="L27" s="38"/>
      <c r="M27" s="38"/>
      <c r="N27" s="38"/>
      <c r="O27" s="38"/>
      <c r="P27" s="38"/>
      <c r="Q27" s="38"/>
      <c r="R27" s="38"/>
      <c r="S27" s="38"/>
      <c r="T27" s="38"/>
    </row>
    <row r="28" spans="3:20">
      <c r="C28" s="16"/>
      <c r="D28" s="16"/>
      <c r="E28" s="16"/>
      <c r="F28" s="16"/>
      <c r="G28" s="16"/>
      <c r="H28" s="16"/>
      <c r="I28" s="16"/>
      <c r="J28" s="16"/>
      <c r="K28" s="38"/>
      <c r="L28" s="38"/>
      <c r="M28" s="38"/>
      <c r="N28" s="38"/>
      <c r="O28" s="38"/>
      <c r="P28" s="38"/>
      <c r="Q28" s="38"/>
      <c r="R28" s="38"/>
      <c r="S28" s="38"/>
      <c r="T28" s="38"/>
    </row>
    <row r="29" spans="3:20">
      <c r="C29" s="16"/>
      <c r="D29" s="16"/>
      <c r="E29" s="16"/>
      <c r="F29" s="16"/>
      <c r="G29" s="16"/>
      <c r="H29" s="16"/>
      <c r="I29" s="16"/>
      <c r="J29" s="16"/>
      <c r="K29" s="38"/>
      <c r="L29" s="38"/>
      <c r="M29" s="38"/>
      <c r="N29" s="38"/>
      <c r="O29" s="38"/>
      <c r="P29" s="38"/>
      <c r="Q29" s="38"/>
      <c r="R29" s="38"/>
      <c r="S29" s="38"/>
      <c r="T29" s="38"/>
    </row>
    <row r="30" spans="3:20">
      <c r="C30" s="16"/>
      <c r="D30" s="16"/>
      <c r="E30" s="16"/>
      <c r="F30" s="16"/>
      <c r="G30" s="16"/>
      <c r="H30" s="16"/>
      <c r="I30" s="16"/>
      <c r="J30" s="16"/>
      <c r="K30" s="38"/>
      <c r="L30" s="38"/>
      <c r="M30" s="38"/>
      <c r="N30" s="38"/>
      <c r="O30" s="38"/>
      <c r="P30" s="38"/>
      <c r="Q30" s="38"/>
      <c r="R30" s="38"/>
      <c r="S30" s="38"/>
      <c r="T30" s="38"/>
    </row>
    <row r="31" spans="3:20">
      <c r="C31" s="16"/>
      <c r="D31" s="16"/>
      <c r="E31" s="16"/>
      <c r="F31" s="16"/>
      <c r="G31" s="16"/>
      <c r="H31" s="16"/>
      <c r="I31" s="16"/>
      <c r="J31" s="16"/>
      <c r="K31" s="38"/>
      <c r="L31" s="38"/>
      <c r="M31" s="38"/>
      <c r="N31" s="38"/>
      <c r="O31" s="38"/>
      <c r="P31" s="38"/>
      <c r="Q31" s="38"/>
      <c r="R31" s="38"/>
      <c r="S31" s="38"/>
      <c r="T31" s="38"/>
    </row>
    <row r="32" spans="3:20">
      <c r="C32" s="16"/>
      <c r="D32" s="16"/>
      <c r="E32" s="16"/>
      <c r="F32" s="16"/>
      <c r="G32" s="16"/>
      <c r="H32" s="16"/>
      <c r="I32" s="16"/>
      <c r="J32" s="16"/>
      <c r="K32" s="38"/>
      <c r="L32" s="38"/>
      <c r="M32" s="38"/>
      <c r="N32" s="38"/>
      <c r="O32" s="38"/>
      <c r="P32" s="38"/>
      <c r="Q32" s="38"/>
      <c r="R32" s="38"/>
      <c r="S32" s="38"/>
      <c r="T32" s="38"/>
    </row>
    <row r="33" spans="3:20">
      <c r="C33" s="16"/>
      <c r="D33" s="16"/>
      <c r="E33" s="16"/>
      <c r="F33" s="16"/>
      <c r="G33" s="16"/>
      <c r="H33" s="16"/>
      <c r="I33" s="16"/>
      <c r="J33" s="16"/>
      <c r="K33" s="38"/>
      <c r="L33" s="38"/>
      <c r="M33" s="38"/>
      <c r="N33" s="38"/>
      <c r="O33" s="38"/>
      <c r="P33" s="38"/>
      <c r="Q33" s="38"/>
      <c r="R33" s="38"/>
      <c r="S33" s="38"/>
      <c r="T33" s="38"/>
    </row>
    <row r="34" spans="3:20">
      <c r="C34" s="16"/>
      <c r="D34" s="16"/>
      <c r="E34" s="16"/>
      <c r="F34" s="16"/>
      <c r="G34" s="16"/>
      <c r="H34" s="16"/>
      <c r="I34" s="16"/>
      <c r="J34" s="16"/>
      <c r="K34" s="38"/>
      <c r="L34" s="38"/>
      <c r="M34" s="38"/>
      <c r="N34" s="38"/>
      <c r="O34" s="38"/>
      <c r="P34" s="38"/>
      <c r="Q34" s="38"/>
      <c r="R34" s="38"/>
      <c r="S34" s="38"/>
      <c r="T34" s="38"/>
    </row>
    <row r="35" spans="3:20">
      <c r="C35" s="16"/>
      <c r="D35" s="16"/>
      <c r="E35" s="16"/>
      <c r="F35" s="16"/>
      <c r="G35" s="16"/>
      <c r="H35" s="16"/>
      <c r="I35" s="16"/>
      <c r="J35" s="16"/>
      <c r="K35" s="38"/>
      <c r="L35" s="38"/>
      <c r="M35" s="38"/>
      <c r="N35" s="38"/>
      <c r="O35" s="38"/>
      <c r="P35" s="38"/>
      <c r="Q35" s="38"/>
      <c r="R35" s="38"/>
      <c r="S35" s="38"/>
      <c r="T35" s="38"/>
    </row>
    <row r="36" spans="3:20">
      <c r="C36" s="16"/>
      <c r="D36" s="16"/>
      <c r="E36" s="16"/>
      <c r="F36" s="16"/>
      <c r="G36" s="16"/>
      <c r="H36" s="16"/>
      <c r="I36" s="16"/>
      <c r="J36" s="16"/>
      <c r="K36" s="38"/>
      <c r="L36" s="38"/>
      <c r="M36" s="38"/>
      <c r="N36" s="38"/>
      <c r="O36" s="38"/>
      <c r="P36" s="38"/>
      <c r="Q36" s="38"/>
      <c r="R36" s="38"/>
      <c r="S36" s="38"/>
      <c r="T36" s="38"/>
    </row>
    <row r="37" spans="3:20">
      <c r="C37" s="16"/>
      <c r="D37" s="16"/>
      <c r="E37" s="16"/>
      <c r="F37" s="16"/>
      <c r="G37" s="16"/>
      <c r="H37" s="16"/>
      <c r="I37" s="16"/>
      <c r="J37" s="16"/>
      <c r="K37" s="38"/>
      <c r="L37" s="38"/>
      <c r="M37" s="38"/>
      <c r="N37" s="38"/>
      <c r="O37" s="38"/>
      <c r="P37" s="38"/>
      <c r="Q37" s="38"/>
      <c r="R37" s="38"/>
      <c r="S37" s="38"/>
      <c r="T37" s="38"/>
    </row>
    <row r="38" spans="3:20">
      <c r="C38" s="16"/>
      <c r="D38" s="16"/>
      <c r="E38" s="16"/>
      <c r="F38" s="16"/>
      <c r="G38" s="16"/>
      <c r="H38" s="16"/>
      <c r="I38" s="16"/>
      <c r="J38" s="16"/>
      <c r="K38" s="38"/>
      <c r="L38" s="38"/>
      <c r="M38" s="38"/>
      <c r="N38" s="38"/>
      <c r="O38" s="38"/>
      <c r="P38" s="38"/>
      <c r="Q38" s="38"/>
      <c r="R38" s="38"/>
      <c r="S38" s="38"/>
      <c r="T38" s="38"/>
    </row>
    <row r="39" spans="3:20">
      <c r="C39" s="16"/>
      <c r="D39" s="16"/>
      <c r="E39" s="16"/>
      <c r="F39" s="16"/>
      <c r="G39" s="16"/>
      <c r="H39" s="16"/>
      <c r="I39" s="16"/>
      <c r="J39" s="16"/>
      <c r="K39" s="38"/>
      <c r="L39" s="38"/>
      <c r="M39" s="38"/>
      <c r="N39" s="38"/>
      <c r="O39" s="38"/>
      <c r="P39" s="38"/>
      <c r="Q39" s="38"/>
      <c r="R39" s="38"/>
      <c r="S39" s="38"/>
      <c r="T39" s="38"/>
    </row>
    <row r="40" spans="3:20">
      <c r="C40" s="16"/>
      <c r="D40" s="16"/>
      <c r="E40" s="16"/>
      <c r="F40" s="16"/>
      <c r="G40" s="16"/>
      <c r="H40" s="16"/>
      <c r="I40" s="16"/>
      <c r="J40" s="16"/>
      <c r="K40" s="38"/>
      <c r="L40" s="38"/>
      <c r="M40" s="38"/>
      <c r="N40" s="38"/>
      <c r="O40" s="38"/>
      <c r="P40" s="38"/>
      <c r="Q40" s="38"/>
      <c r="R40" s="38"/>
      <c r="S40" s="38"/>
      <c r="T40" s="38"/>
    </row>
    <row r="41" spans="3:20">
      <c r="C41" s="16"/>
      <c r="D41" s="16"/>
      <c r="E41" s="16"/>
      <c r="F41" s="16"/>
      <c r="G41" s="16"/>
      <c r="H41" s="16"/>
      <c r="I41" s="16"/>
      <c r="J41" s="16"/>
      <c r="K41" s="38"/>
      <c r="L41" s="38"/>
      <c r="M41" s="38"/>
      <c r="N41" s="38"/>
      <c r="O41" s="38"/>
      <c r="P41" s="38"/>
      <c r="Q41" s="38"/>
      <c r="R41" s="38"/>
      <c r="S41" s="38"/>
      <c r="T41" s="38"/>
    </row>
    <row r="42" spans="3:20">
      <c r="C42" s="16"/>
      <c r="D42" s="16"/>
      <c r="E42" s="16"/>
      <c r="F42" s="16"/>
      <c r="G42" s="16"/>
      <c r="H42" s="16"/>
      <c r="I42" s="16"/>
      <c r="J42" s="16"/>
      <c r="K42" s="38"/>
      <c r="L42" s="38"/>
      <c r="M42" s="38"/>
      <c r="N42" s="38"/>
      <c r="O42" s="38"/>
      <c r="P42" s="38"/>
      <c r="Q42" s="38"/>
      <c r="R42" s="38"/>
      <c r="S42" s="38"/>
      <c r="T42" s="38"/>
    </row>
    <row r="43" spans="3:20">
      <c r="C43" s="16"/>
      <c r="D43" s="16"/>
      <c r="E43" s="16"/>
      <c r="F43" s="16"/>
      <c r="G43" s="16"/>
      <c r="H43" s="16"/>
      <c r="I43" s="16"/>
      <c r="J43" s="16"/>
      <c r="K43" s="38"/>
      <c r="L43" s="38"/>
      <c r="M43" s="38"/>
      <c r="N43" s="38"/>
      <c r="O43" s="38"/>
      <c r="P43" s="38"/>
      <c r="Q43" s="38"/>
      <c r="R43" s="38"/>
      <c r="S43" s="38"/>
      <c r="T43" s="38"/>
    </row>
    <row r="44" spans="3:20">
      <c r="C44" s="16"/>
      <c r="D44" s="16"/>
      <c r="E44" s="16"/>
      <c r="F44" s="16"/>
      <c r="G44" s="16"/>
      <c r="H44" s="16"/>
      <c r="I44" s="16"/>
      <c r="J44" s="16"/>
      <c r="K44" s="38"/>
      <c r="L44" s="38"/>
      <c r="M44" s="38"/>
      <c r="N44" s="38"/>
      <c r="O44" s="38"/>
      <c r="P44" s="38"/>
      <c r="Q44" s="38"/>
      <c r="R44" s="38"/>
      <c r="S44" s="38"/>
      <c r="T44" s="38"/>
    </row>
    <row r="45" spans="3:20">
      <c r="C45" s="16"/>
      <c r="D45" s="16"/>
      <c r="E45" s="16"/>
      <c r="F45" s="16"/>
      <c r="G45" s="16"/>
      <c r="H45" s="16"/>
      <c r="I45" s="16"/>
      <c r="J45" s="16"/>
      <c r="K45" s="38"/>
      <c r="L45" s="38"/>
      <c r="M45" s="38"/>
      <c r="N45" s="38"/>
      <c r="O45" s="38"/>
      <c r="P45" s="38"/>
      <c r="Q45" s="38"/>
      <c r="R45" s="38"/>
      <c r="S45" s="38"/>
      <c r="T45" s="38"/>
    </row>
    <row r="46" spans="3:20">
      <c r="C46" s="16"/>
      <c r="D46" s="16"/>
      <c r="E46" s="16"/>
      <c r="F46" s="16"/>
      <c r="G46" s="16"/>
      <c r="H46" s="16"/>
      <c r="I46" s="16"/>
      <c r="J46" s="16"/>
      <c r="K46" s="38"/>
      <c r="L46" s="38"/>
      <c r="M46" s="38"/>
      <c r="N46" s="38"/>
      <c r="O46" s="38"/>
      <c r="P46" s="38"/>
      <c r="Q46" s="38"/>
      <c r="R46" s="38"/>
      <c r="S46" s="38"/>
      <c r="T46" s="38"/>
    </row>
    <row r="47" spans="3:20">
      <c r="C47" s="16"/>
      <c r="D47" s="16"/>
      <c r="E47" s="16"/>
      <c r="F47" s="16"/>
      <c r="G47" s="16"/>
      <c r="H47" s="16"/>
      <c r="I47" s="16"/>
      <c r="J47" s="16"/>
      <c r="K47" s="38"/>
      <c r="L47" s="38"/>
      <c r="M47" s="38"/>
      <c r="N47" s="38"/>
      <c r="O47" s="38"/>
      <c r="P47" s="38"/>
      <c r="Q47" s="38"/>
      <c r="R47" s="38"/>
      <c r="S47" s="38"/>
      <c r="T47" s="38"/>
    </row>
    <row r="48" spans="3:20">
      <c r="C48" s="16"/>
      <c r="D48" s="16"/>
      <c r="E48" s="16"/>
      <c r="F48" s="16"/>
      <c r="G48" s="16"/>
      <c r="H48" s="16"/>
      <c r="I48" s="16"/>
      <c r="J48" s="16"/>
      <c r="K48" s="38"/>
      <c r="L48" s="38"/>
      <c r="M48" s="38"/>
      <c r="N48" s="38"/>
      <c r="O48" s="38"/>
      <c r="P48" s="38"/>
      <c r="Q48" s="38"/>
      <c r="R48" s="38"/>
      <c r="S48" s="38"/>
      <c r="T48" s="38"/>
    </row>
    <row r="49" spans="3:20">
      <c r="C49" s="16"/>
      <c r="D49" s="16"/>
      <c r="E49" s="16"/>
      <c r="F49" s="16"/>
      <c r="G49" s="16"/>
      <c r="H49" s="16"/>
      <c r="I49" s="16"/>
      <c r="J49" s="16"/>
      <c r="K49" s="38"/>
      <c r="L49" s="38"/>
      <c r="M49" s="38"/>
      <c r="N49" s="38"/>
      <c r="O49" s="38"/>
      <c r="P49" s="38"/>
      <c r="Q49" s="38"/>
      <c r="R49" s="38"/>
      <c r="S49" s="38"/>
      <c r="T49" s="38"/>
    </row>
    <row r="50" spans="3:20">
      <c r="C50" s="16"/>
      <c r="D50" s="16"/>
      <c r="E50" s="16"/>
      <c r="F50" s="16"/>
      <c r="G50" s="16"/>
      <c r="H50" s="16"/>
      <c r="I50" s="16"/>
      <c r="J50" s="16"/>
      <c r="K50" s="38"/>
      <c r="L50" s="38"/>
      <c r="M50" s="38"/>
      <c r="N50" s="38"/>
      <c r="O50" s="38"/>
      <c r="P50" s="38"/>
      <c r="Q50" s="38"/>
      <c r="R50" s="38"/>
      <c r="S50" s="38"/>
      <c r="T50" s="38"/>
    </row>
    <row r="51" spans="3:20">
      <c r="C51" s="16"/>
      <c r="D51" s="16"/>
      <c r="E51" s="16"/>
      <c r="F51" s="16"/>
      <c r="G51" s="16"/>
      <c r="H51" s="16"/>
      <c r="I51" s="16"/>
      <c r="J51" s="16"/>
      <c r="K51" s="38"/>
      <c r="L51" s="38"/>
      <c r="M51" s="38"/>
      <c r="N51" s="38"/>
      <c r="O51" s="38"/>
      <c r="P51" s="38"/>
      <c r="Q51" s="38"/>
      <c r="R51" s="38"/>
      <c r="S51" s="38"/>
      <c r="T51" s="38"/>
    </row>
    <row r="52" spans="3:20">
      <c r="C52" s="16"/>
      <c r="D52" s="16"/>
      <c r="E52" s="16"/>
      <c r="F52" s="16"/>
      <c r="G52" s="16"/>
      <c r="H52" s="16"/>
      <c r="I52" s="16"/>
      <c r="J52" s="16"/>
      <c r="K52" s="38"/>
      <c r="L52" s="38"/>
      <c r="M52" s="38"/>
      <c r="N52" s="38"/>
      <c r="O52" s="38"/>
      <c r="P52" s="38"/>
      <c r="Q52" s="38"/>
      <c r="R52" s="38"/>
      <c r="S52" s="38"/>
      <c r="T52" s="38"/>
    </row>
    <row r="53" spans="3:20">
      <c r="C53" s="16"/>
      <c r="D53" s="16"/>
      <c r="E53" s="16"/>
      <c r="F53" s="16"/>
      <c r="G53" s="16"/>
      <c r="H53" s="16"/>
      <c r="I53" s="16"/>
      <c r="J53" s="16"/>
      <c r="K53" s="38"/>
      <c r="L53" s="38"/>
      <c r="M53" s="38"/>
      <c r="N53" s="38"/>
      <c r="O53" s="38"/>
      <c r="P53" s="38"/>
      <c r="Q53" s="38"/>
      <c r="R53" s="38"/>
      <c r="S53" s="38"/>
      <c r="T53" s="38"/>
    </row>
    <row r="54" spans="3:20">
      <c r="C54" s="16"/>
      <c r="D54" s="16"/>
      <c r="E54" s="16"/>
      <c r="F54" s="16"/>
      <c r="G54" s="16"/>
      <c r="H54" s="16"/>
      <c r="I54" s="16"/>
      <c r="J54" s="16"/>
      <c r="K54" s="38"/>
      <c r="L54" s="38"/>
      <c r="M54" s="38"/>
      <c r="N54" s="38"/>
      <c r="O54" s="38"/>
      <c r="P54" s="38"/>
      <c r="Q54" s="38"/>
      <c r="R54" s="38"/>
      <c r="S54" s="38"/>
      <c r="T54" s="38"/>
    </row>
    <row r="55" spans="3:20">
      <c r="C55" s="16"/>
      <c r="D55" s="16"/>
      <c r="E55" s="16"/>
      <c r="F55" s="16"/>
      <c r="G55" s="16"/>
      <c r="H55" s="16"/>
      <c r="I55" s="16"/>
      <c r="J55" s="16"/>
      <c r="K55" s="38"/>
      <c r="L55" s="38"/>
      <c r="M55" s="38"/>
      <c r="N55" s="38"/>
      <c r="O55" s="38"/>
      <c r="P55" s="38"/>
      <c r="Q55" s="38"/>
      <c r="R55" s="38"/>
      <c r="S55" s="38"/>
      <c r="T55" s="38"/>
    </row>
    <row r="56" spans="3:20">
      <c r="C56" s="16"/>
      <c r="J56" s="16"/>
      <c r="K56" s="38"/>
      <c r="O56" s="38"/>
      <c r="P56" s="38"/>
      <c r="Q56" s="38"/>
      <c r="R56" s="38"/>
      <c r="S56" s="38"/>
      <c r="T56" s="38"/>
    </row>
  </sheetData>
  <sheetProtection password="F5B7" sheet="1" selectLockedCells="1"/>
  <mergeCells count="1">
    <mergeCell ref="F6:H6"/>
  </mergeCells>
  <conditionalFormatting sqref="D8:I17 F7:I7">
    <cfRule type="expression" dxfId="32" priority="11" stopIfTrue="1">
      <formula>OR($C$7=TRUE)</formula>
    </cfRule>
  </conditionalFormatting>
  <conditionalFormatting sqref="C14 C16 C5">
    <cfRule type="expression" dxfId="31" priority="10" stopIfTrue="1">
      <formula>OR($C$7=TRUE)</formula>
    </cfRule>
  </conditionalFormatting>
  <conditionalFormatting sqref="C6">
    <cfRule type="expression" dxfId="30" priority="8" stopIfTrue="1">
      <formula>OR($C$7=TRUE)</formula>
    </cfRule>
  </conditionalFormatting>
  <conditionalFormatting sqref="C13">
    <cfRule type="expression" dxfId="29" priority="7" stopIfTrue="1">
      <formula>OR($C$7=TRUE)</formula>
    </cfRule>
  </conditionalFormatting>
  <conditionalFormatting sqref="C15">
    <cfRule type="expression" dxfId="28" priority="6" stopIfTrue="1">
      <formula>OR($C$7=TRUE)</formula>
    </cfRule>
  </conditionalFormatting>
  <conditionalFormatting sqref="E14">
    <cfRule type="expression" dxfId="27" priority="2" stopIfTrue="1">
      <formula>OR($C$7=TRUE)</formula>
    </cfRule>
  </conditionalFormatting>
  <conditionalFormatting sqref="E9">
    <cfRule type="expression" dxfId="26" priority="1" stopIfTrue="1">
      <formula>OR($C$7=TRUE)</formula>
    </cfRule>
  </conditionalFormatting>
  <dataValidations xWindow="366" yWindow="717" count="1">
    <dataValidation allowBlank="1" showErrorMessage="1" sqref="E8:E17"/>
  </dataValidations>
  <hyperlinks>
    <hyperlink ref="G3" location="'Energy, Efficiency &amp; Offsets'!A1" display="Previous Page"/>
    <hyperlink ref="H3" location="'Event Communication'!A1" display="Next Page"/>
  </hyperlink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sheetPr codeName="Sheet6">
    <tabColor rgb="FF22406E"/>
  </sheetPr>
  <dimension ref="A1:Y27"/>
  <sheetViews>
    <sheetView zoomScaleNormal="100" workbookViewId="0">
      <pane ySplit="3" topLeftCell="A4" activePane="bottomLeft" state="frozen"/>
      <selection activeCell="I3" sqref="I3"/>
      <selection pane="bottomLeft" activeCell="G3" sqref="G3"/>
    </sheetView>
  </sheetViews>
  <sheetFormatPr defaultRowHeight="12.75"/>
  <cols>
    <col min="1" max="1" width="7" style="33" customWidth="1"/>
    <col min="2" max="2" width="2" style="13" customWidth="1"/>
    <col min="3" max="3" width="20.42578125" style="13" customWidth="1"/>
    <col min="4" max="4" width="8.7109375" style="13" customWidth="1"/>
    <col min="5" max="5" width="39.140625" style="13" customWidth="1"/>
    <col min="6" max="8" width="15.7109375" style="13" customWidth="1"/>
    <col min="9" max="9" width="32.85546875" style="13" customWidth="1"/>
    <col min="10" max="10" width="9.140625" style="13"/>
    <col min="11" max="25" width="9.140625" style="45"/>
    <col min="26" max="16384" width="9.140625" style="13"/>
  </cols>
  <sheetData>
    <row r="1" spans="1:25" s="9" customFormat="1" ht="17.25" customHeight="1">
      <c r="A1" s="122"/>
      <c r="K1" s="43"/>
      <c r="L1" s="43"/>
      <c r="M1" s="43"/>
      <c r="N1" s="43"/>
      <c r="O1" s="43"/>
      <c r="P1" s="43"/>
      <c r="Q1" s="43"/>
      <c r="R1" s="43"/>
      <c r="S1" s="43"/>
      <c r="T1" s="43"/>
      <c r="U1" s="43"/>
      <c r="V1" s="43"/>
      <c r="W1" s="43"/>
      <c r="X1" s="43"/>
      <c r="Y1" s="43"/>
    </row>
    <row r="2" spans="1:25" s="52" customFormat="1" ht="6" customHeight="1" thickBot="1">
      <c r="K2" s="53"/>
      <c r="L2" s="53"/>
      <c r="M2" s="53"/>
      <c r="N2" s="53"/>
      <c r="O2" s="53"/>
      <c r="P2" s="53"/>
      <c r="Q2" s="53"/>
      <c r="R2" s="53"/>
      <c r="S2" s="53"/>
      <c r="T2" s="53"/>
      <c r="U2" s="53"/>
      <c r="V2" s="53"/>
      <c r="W2" s="53"/>
      <c r="X2" s="53"/>
      <c r="Y2" s="53"/>
    </row>
    <row r="3" spans="1:25" s="10" customFormat="1" ht="63" customHeight="1" thickBot="1">
      <c r="G3" s="91" t="s">
        <v>26</v>
      </c>
      <c r="H3" s="92" t="s">
        <v>25</v>
      </c>
      <c r="K3" s="44"/>
      <c r="L3" s="44"/>
      <c r="M3" s="44"/>
      <c r="N3" s="44"/>
      <c r="O3" s="44"/>
      <c r="P3" s="44"/>
      <c r="Q3" s="44"/>
      <c r="R3" s="44"/>
      <c r="S3" s="44"/>
      <c r="T3" s="44"/>
      <c r="U3" s="44"/>
      <c r="V3" s="44"/>
      <c r="W3" s="44"/>
      <c r="X3" s="44"/>
      <c r="Y3" s="44"/>
    </row>
    <row r="5" spans="1:25" ht="18" customHeight="1">
      <c r="C5" s="32" t="s">
        <v>102</v>
      </c>
      <c r="D5" s="12"/>
      <c r="E5" s="12"/>
      <c r="F5" s="12"/>
      <c r="G5" s="12"/>
      <c r="H5" s="12"/>
      <c r="I5" s="12"/>
      <c r="J5" s="12"/>
    </row>
    <row r="6" spans="1:25" ht="18" customHeight="1" thickBot="1">
      <c r="C6" s="66" t="s">
        <v>99</v>
      </c>
      <c r="D6" s="36"/>
      <c r="E6" s="36"/>
      <c r="F6" s="231"/>
      <c r="G6" s="231"/>
      <c r="H6" s="231"/>
      <c r="I6" s="36"/>
      <c r="J6" s="12"/>
    </row>
    <row r="7" spans="1:25" ht="24" customHeight="1" thickTop="1" thickBot="1">
      <c r="C7" s="174" t="b">
        <v>0</v>
      </c>
      <c r="D7" s="21"/>
      <c r="E7" s="21"/>
      <c r="F7" s="56" t="s">
        <v>0</v>
      </c>
      <c r="G7" s="56" t="s">
        <v>1</v>
      </c>
      <c r="H7" s="56" t="s">
        <v>30</v>
      </c>
      <c r="I7" s="56" t="s">
        <v>29</v>
      </c>
      <c r="J7" s="4"/>
      <c r="K7" s="38"/>
      <c r="L7" s="38"/>
      <c r="M7" s="38"/>
      <c r="N7" s="38"/>
    </row>
    <row r="8" spans="1:25" ht="56.25" customHeight="1" thickTop="1" thickBot="1">
      <c r="C8" s="4"/>
      <c r="D8" s="80" t="str">
        <f>IF(OR(C7=TRUE, L8=2), "N/A", 7.1)</f>
        <v>N/A</v>
      </c>
      <c r="E8" s="191" t="s">
        <v>152</v>
      </c>
      <c r="F8" s="59"/>
      <c r="G8" s="59"/>
      <c r="H8" s="59"/>
      <c r="I8" s="75"/>
      <c r="J8" s="4"/>
      <c r="K8" s="38"/>
      <c r="L8" s="174">
        <v>2</v>
      </c>
      <c r="M8" s="72" t="b">
        <f>IF(L8&gt;2,TRUE, FALSE)</f>
        <v>0</v>
      </c>
      <c r="N8" s="72" t="b">
        <f>IF(L8&lt;&gt;2, TRUE, FALSE)</f>
        <v>0</v>
      </c>
      <c r="O8" s="72" t="s">
        <v>50</v>
      </c>
      <c r="P8" s="73">
        <f>COUNTIF(M:M,TRUE)</f>
        <v>0</v>
      </c>
    </row>
    <row r="9" spans="1:25" ht="48" customHeight="1" thickTop="1" thickBot="1">
      <c r="C9" s="4"/>
      <c r="D9" s="80" t="str">
        <f>IF(OR(C7=TRUE, L9=2), "N/A", 7.2)</f>
        <v>N/A</v>
      </c>
      <c r="E9" s="191" t="s">
        <v>111</v>
      </c>
      <c r="F9" s="59"/>
      <c r="G9" s="59"/>
      <c r="H9" s="59"/>
      <c r="I9" s="75"/>
      <c r="J9" s="4"/>
      <c r="K9" s="38"/>
      <c r="L9" s="174">
        <v>2</v>
      </c>
      <c r="M9" s="72" t="b">
        <f>IF(L9&gt;2,TRUE, FALSE)</f>
        <v>0</v>
      </c>
      <c r="N9" s="72" t="b">
        <f>IF(L9&lt;&gt;2, TRUE, FALSE)</f>
        <v>0</v>
      </c>
      <c r="O9" s="72" t="s">
        <v>51</v>
      </c>
      <c r="P9" s="72">
        <f>COUNTIF(N:N,TRUE)</f>
        <v>0</v>
      </c>
    </row>
    <row r="10" spans="1:25" ht="48" customHeight="1" thickTop="1" thickBot="1">
      <c r="C10" s="4"/>
      <c r="D10" s="80" t="str">
        <f>IF(OR(C7=TRUE, L10=2), "N/A", 7.3)</f>
        <v>N/A</v>
      </c>
      <c r="E10" s="191" t="s">
        <v>68</v>
      </c>
      <c r="F10" s="59"/>
      <c r="G10" s="59"/>
      <c r="H10" s="59"/>
      <c r="I10" s="75"/>
      <c r="J10" s="4"/>
      <c r="K10" s="38"/>
      <c r="L10" s="174">
        <v>2</v>
      </c>
      <c r="M10" s="72" t="b">
        <f>IF(L10&gt;2,TRUE, FALSE)</f>
        <v>0</v>
      </c>
      <c r="N10" s="72" t="b">
        <f>IF(L10&lt;&gt;2, TRUE, FALSE)</f>
        <v>0</v>
      </c>
      <c r="O10" s="72"/>
      <c r="P10" s="72"/>
    </row>
    <row r="11" spans="1:25" ht="16.5" customHeight="1" thickTop="1" thickBot="1">
      <c r="C11" s="4"/>
      <c r="D11" s="1"/>
      <c r="E11" s="4"/>
      <c r="F11" s="46"/>
      <c r="G11" s="46"/>
      <c r="H11" s="46"/>
      <c r="I11" s="4"/>
      <c r="J11" s="4"/>
      <c r="K11" s="38"/>
      <c r="L11" s="38"/>
      <c r="M11" s="38"/>
      <c r="N11" s="38"/>
    </row>
    <row r="12" spans="1:25" ht="30.75" customHeight="1" thickBot="1">
      <c r="C12" s="4"/>
      <c r="D12" s="4"/>
      <c r="E12" s="4"/>
      <c r="F12" s="61" t="s">
        <v>52</v>
      </c>
      <c r="G12" s="79" t="str">
        <f>IF(OR(P9=0,C7=TRUE), "N/A", P8)</f>
        <v>N/A</v>
      </c>
      <c r="H12" s="4"/>
      <c r="I12" s="4"/>
      <c r="J12" s="4"/>
      <c r="K12" s="38"/>
      <c r="L12" s="38"/>
      <c r="M12" s="38"/>
      <c r="N12" s="38"/>
    </row>
    <row r="13" spans="1:25" ht="30.75" customHeight="1" thickBot="1">
      <c r="C13" s="4"/>
      <c r="D13" s="4"/>
      <c r="E13" s="4"/>
      <c r="F13" s="61" t="s">
        <v>51</v>
      </c>
      <c r="G13" s="79" t="str">
        <f>IF(OR(P9=0,C7=TRUE), "N/A", P9)</f>
        <v>N/A</v>
      </c>
      <c r="H13" s="4"/>
      <c r="I13" s="4"/>
      <c r="J13" s="4"/>
      <c r="K13" s="38"/>
      <c r="L13" s="38"/>
      <c r="M13" s="38"/>
      <c r="N13" s="38"/>
    </row>
    <row r="14" spans="1:25">
      <c r="C14" s="12"/>
      <c r="D14" s="12"/>
      <c r="E14" s="12"/>
      <c r="F14" s="12"/>
      <c r="G14" s="12"/>
      <c r="H14" s="12"/>
      <c r="I14" s="12"/>
      <c r="J14" s="12"/>
    </row>
    <row r="15" spans="1:25" ht="48" customHeight="1">
      <c r="C15" s="12"/>
      <c r="D15" s="12"/>
      <c r="E15" s="12"/>
      <c r="F15" s="12"/>
      <c r="G15" s="12"/>
      <c r="H15" s="12"/>
      <c r="I15" s="12"/>
      <c r="J15" s="12"/>
    </row>
    <row r="16" spans="1:25">
      <c r="C16" s="12"/>
      <c r="D16" s="12"/>
      <c r="E16" s="12"/>
      <c r="F16" s="12"/>
      <c r="G16" s="12"/>
      <c r="H16" s="12"/>
      <c r="I16" s="12"/>
      <c r="J16" s="12"/>
    </row>
    <row r="17" spans="3:10" ht="48" customHeight="1">
      <c r="C17" s="12"/>
      <c r="D17" s="12"/>
      <c r="E17" s="12"/>
      <c r="F17" s="12"/>
      <c r="G17" s="12"/>
      <c r="H17" s="12"/>
      <c r="I17" s="12"/>
      <c r="J17" s="12"/>
    </row>
    <row r="18" spans="3:10">
      <c r="C18" s="12"/>
      <c r="D18" s="12"/>
      <c r="E18" s="12"/>
      <c r="F18" s="12"/>
      <c r="G18" s="12"/>
      <c r="H18" s="12"/>
      <c r="I18" s="12"/>
      <c r="J18" s="12"/>
    </row>
    <row r="19" spans="3:10" ht="48" customHeight="1">
      <c r="C19" s="12"/>
      <c r="D19" s="12"/>
      <c r="E19" s="12"/>
      <c r="F19" s="12"/>
      <c r="G19" s="12"/>
      <c r="H19" s="12"/>
      <c r="I19" s="12"/>
      <c r="J19" s="12"/>
    </row>
    <row r="20" spans="3:10">
      <c r="C20" s="12"/>
      <c r="D20" s="12"/>
      <c r="E20" s="12"/>
      <c r="F20" s="12"/>
      <c r="G20" s="12"/>
      <c r="H20" s="12"/>
      <c r="I20" s="12"/>
      <c r="J20" s="12"/>
    </row>
    <row r="21" spans="3:10" ht="48" customHeight="1">
      <c r="C21" s="12"/>
      <c r="D21" s="12"/>
      <c r="E21" s="12"/>
      <c r="F21" s="12"/>
      <c r="G21" s="12"/>
      <c r="H21" s="12"/>
      <c r="I21" s="12"/>
      <c r="J21" s="12"/>
    </row>
    <row r="22" spans="3:10">
      <c r="C22" s="12"/>
      <c r="D22" s="12"/>
      <c r="E22" s="12"/>
      <c r="F22" s="12"/>
      <c r="G22" s="12"/>
      <c r="H22" s="12"/>
      <c r="I22" s="12"/>
      <c r="J22" s="12"/>
    </row>
    <row r="23" spans="3:10" ht="48" customHeight="1">
      <c r="C23" s="12"/>
      <c r="D23" s="12"/>
      <c r="E23" s="12"/>
      <c r="F23" s="12"/>
      <c r="G23" s="12"/>
      <c r="H23" s="12"/>
      <c r="I23" s="12"/>
      <c r="J23" s="12"/>
    </row>
    <row r="24" spans="3:10">
      <c r="C24" s="12"/>
      <c r="D24" s="28"/>
      <c r="E24" s="12"/>
      <c r="F24" s="12"/>
      <c r="G24" s="12"/>
      <c r="H24" s="12"/>
      <c r="I24" s="12"/>
      <c r="J24" s="12"/>
    </row>
    <row r="25" spans="3:10">
      <c r="C25" s="12"/>
      <c r="D25" s="12"/>
      <c r="E25" s="12"/>
      <c r="F25" s="12"/>
      <c r="G25" s="12"/>
      <c r="H25" s="12"/>
      <c r="I25" s="12"/>
      <c r="J25" s="12"/>
    </row>
    <row r="26" spans="3:10">
      <c r="C26" s="12"/>
      <c r="D26" s="12"/>
      <c r="E26" s="12"/>
      <c r="F26" s="12"/>
      <c r="G26" s="12"/>
      <c r="H26" s="12"/>
      <c r="I26" s="12"/>
      <c r="J26" s="12"/>
    </row>
    <row r="27" spans="3:10">
      <c r="C27" s="12"/>
      <c r="D27" s="12"/>
      <c r="E27" s="12"/>
      <c r="F27" s="12"/>
      <c r="G27" s="12"/>
      <c r="H27" s="12"/>
      <c r="I27" s="12"/>
      <c r="J27" s="12"/>
    </row>
  </sheetData>
  <sheetProtection password="F5B7" sheet="1" selectLockedCells="1"/>
  <mergeCells count="1">
    <mergeCell ref="F6:H6"/>
  </mergeCells>
  <conditionalFormatting sqref="D8:I10 F7 G7 H7 I7">
    <cfRule type="expression" dxfId="25" priority="3" stopIfTrue="1">
      <formula>OR($C$7=TRUE)</formula>
    </cfRule>
  </conditionalFormatting>
  <conditionalFormatting sqref="C5">
    <cfRule type="expression" dxfId="24" priority="2" stopIfTrue="1">
      <formula>OR($C$7=TRUE)</formula>
    </cfRule>
  </conditionalFormatting>
  <conditionalFormatting sqref="C6">
    <cfRule type="expression" dxfId="23" priority="1" stopIfTrue="1">
      <formula>OR($C$7=TRUE)</formula>
    </cfRule>
  </conditionalFormatting>
  <dataValidations count="1">
    <dataValidation allowBlank="1" showErrorMessage="1" sqref="E8:E10"/>
  </dataValidations>
  <hyperlinks>
    <hyperlink ref="G3" location="Waste!A1" display="Previous Page"/>
    <hyperlink ref="H3" location="Other!A1" display="Next Page"/>
  </hyperlink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sheetPr codeName="Sheet7">
    <tabColor rgb="FF22406E"/>
  </sheetPr>
  <dimension ref="A1:Y27"/>
  <sheetViews>
    <sheetView zoomScaleNormal="100" workbookViewId="0">
      <pane ySplit="3" topLeftCell="A4" activePane="bottomLeft" state="frozen"/>
      <selection activeCell="I3" sqref="I3"/>
      <selection pane="bottomLeft" activeCell="G3" sqref="G3"/>
    </sheetView>
  </sheetViews>
  <sheetFormatPr defaultRowHeight="12.75"/>
  <cols>
    <col min="1" max="1" width="7" style="33" customWidth="1"/>
    <col min="2" max="2" width="2" style="13" customWidth="1"/>
    <col min="3" max="3" width="20.42578125" style="13" customWidth="1"/>
    <col min="4" max="4" width="8.7109375" style="13" bestFit="1" customWidth="1"/>
    <col min="5" max="5" width="39.140625" style="13" customWidth="1"/>
    <col min="6" max="8" width="15.7109375" style="13" customWidth="1"/>
    <col min="9" max="9" width="32.85546875" style="13" customWidth="1"/>
    <col min="10" max="10" width="9.140625" style="13"/>
    <col min="11" max="25" width="9.140625" style="45"/>
    <col min="26" max="16384" width="9.140625" style="13"/>
  </cols>
  <sheetData>
    <row r="1" spans="1:25" s="9" customFormat="1" ht="17.25" customHeight="1">
      <c r="A1" s="122"/>
      <c r="K1" s="43"/>
      <c r="L1" s="43"/>
      <c r="M1" s="43"/>
      <c r="N1" s="43"/>
      <c r="O1" s="43"/>
      <c r="P1" s="43"/>
      <c r="Q1" s="43"/>
      <c r="R1" s="43"/>
      <c r="S1" s="43"/>
      <c r="T1" s="43"/>
      <c r="U1" s="43"/>
      <c r="V1" s="43"/>
      <c r="W1" s="43"/>
      <c r="X1" s="43"/>
      <c r="Y1" s="43"/>
    </row>
    <row r="2" spans="1:25" s="52" customFormat="1" ht="6" customHeight="1" thickBot="1">
      <c r="K2" s="53"/>
      <c r="L2" s="53"/>
      <c r="M2" s="53"/>
      <c r="N2" s="53"/>
      <c r="O2" s="53"/>
      <c r="P2" s="53"/>
      <c r="Q2" s="53"/>
      <c r="R2" s="53"/>
      <c r="S2" s="53"/>
      <c r="T2" s="53"/>
      <c r="U2" s="53"/>
      <c r="V2" s="53"/>
      <c r="W2" s="53"/>
      <c r="X2" s="53"/>
      <c r="Y2" s="53"/>
    </row>
    <row r="3" spans="1:25" s="10" customFormat="1" ht="63" customHeight="1" thickBot="1">
      <c r="G3" s="91" t="s">
        <v>26</v>
      </c>
      <c r="H3" s="92" t="s">
        <v>25</v>
      </c>
      <c r="K3" s="44"/>
      <c r="L3" s="44"/>
      <c r="M3" s="44"/>
      <c r="N3" s="44"/>
      <c r="O3" s="44"/>
      <c r="P3" s="44"/>
      <c r="Q3" s="44"/>
      <c r="R3" s="44"/>
      <c r="S3" s="44"/>
      <c r="T3" s="44"/>
      <c r="U3" s="44"/>
      <c r="V3" s="44"/>
      <c r="W3" s="44"/>
      <c r="X3" s="44"/>
      <c r="Y3" s="44"/>
    </row>
    <row r="5" spans="1:25" ht="18" customHeight="1">
      <c r="C5" s="32" t="s">
        <v>104</v>
      </c>
      <c r="D5" s="12"/>
      <c r="E5" s="12"/>
      <c r="F5" s="12"/>
      <c r="G5" s="12"/>
      <c r="H5" s="12"/>
      <c r="I5" s="12"/>
      <c r="J5" s="12"/>
    </row>
    <row r="6" spans="1:25" ht="18" customHeight="1" thickBot="1">
      <c r="C6" s="66" t="s">
        <v>99</v>
      </c>
      <c r="D6" s="36"/>
      <c r="E6" s="36"/>
      <c r="F6" s="231"/>
      <c r="G6" s="231"/>
      <c r="H6" s="231"/>
      <c r="I6" s="36"/>
      <c r="J6" s="12"/>
      <c r="K6" s="11"/>
      <c r="L6" s="11"/>
      <c r="M6" s="11"/>
      <c r="N6" s="11"/>
      <c r="O6" s="11"/>
      <c r="P6" s="11"/>
      <c r="Q6" s="11"/>
      <c r="R6" s="11"/>
    </row>
    <row r="7" spans="1:25" ht="24" customHeight="1" thickTop="1" thickBot="1">
      <c r="C7" s="147" t="b">
        <v>0</v>
      </c>
      <c r="D7" s="5"/>
      <c r="E7" s="5"/>
      <c r="F7" s="58" t="s">
        <v>0</v>
      </c>
      <c r="G7" s="58" t="s">
        <v>1</v>
      </c>
      <c r="H7" s="58" t="s">
        <v>30</v>
      </c>
      <c r="I7" s="58" t="s">
        <v>29</v>
      </c>
      <c r="J7" s="4"/>
      <c r="K7" s="17"/>
      <c r="L7" s="38"/>
      <c r="Q7" s="11"/>
      <c r="R7" s="11"/>
    </row>
    <row r="8" spans="1:25" ht="48" customHeight="1" thickTop="1" thickBot="1">
      <c r="C8" s="5"/>
      <c r="D8" s="76" t="str">
        <f>IF(OR(C7=TRUE, L8=2), "N/A", 8.1)</f>
        <v>N/A</v>
      </c>
      <c r="E8" s="192" t="s">
        <v>14</v>
      </c>
      <c r="F8" s="58"/>
      <c r="G8" s="58"/>
      <c r="H8" s="58"/>
      <c r="I8" s="90"/>
      <c r="J8" s="4"/>
      <c r="K8" s="17"/>
      <c r="L8" s="147">
        <v>2</v>
      </c>
      <c r="M8" s="72" t="b">
        <f t="shared" ref="M8:M13" si="0">IF(L8&gt;2,TRUE, FALSE)</f>
        <v>0</v>
      </c>
      <c r="N8" s="72" t="b">
        <f t="shared" ref="N8:N13" si="1">IF(L8&lt;&gt;2, TRUE, FALSE)</f>
        <v>0</v>
      </c>
      <c r="O8" s="72" t="s">
        <v>50</v>
      </c>
      <c r="P8" s="73">
        <f>COUNTIF(M:M,TRUE)</f>
        <v>0</v>
      </c>
      <c r="Q8" s="11"/>
      <c r="R8" s="11"/>
    </row>
    <row r="9" spans="1:25" ht="48" customHeight="1" thickTop="1" thickBot="1">
      <c r="C9" s="5"/>
      <c r="D9" s="76" t="str">
        <f>IF(OR(C7=TRUE, L9=2), "N/A", 8.2)</f>
        <v>N/A</v>
      </c>
      <c r="E9" s="192" t="s">
        <v>153</v>
      </c>
      <c r="F9" s="58"/>
      <c r="G9" s="58"/>
      <c r="H9" s="58"/>
      <c r="I9" s="90"/>
      <c r="J9" s="4"/>
      <c r="K9" s="17"/>
      <c r="L9" s="147">
        <v>2</v>
      </c>
      <c r="M9" s="72" t="b">
        <f t="shared" si="0"/>
        <v>0</v>
      </c>
      <c r="N9" s="72" t="b">
        <f t="shared" si="1"/>
        <v>0</v>
      </c>
      <c r="O9" s="72" t="s">
        <v>51</v>
      </c>
      <c r="P9" s="72">
        <f>COUNTIF(N:N,TRUE)</f>
        <v>0</v>
      </c>
      <c r="Q9" s="11"/>
      <c r="R9" s="11"/>
    </row>
    <row r="10" spans="1:25" ht="48" customHeight="1" thickTop="1" thickBot="1">
      <c r="C10" s="5"/>
      <c r="D10" s="76" t="str">
        <f>IF(OR(C7=TRUE, L10=2), "N/A", 8.3)</f>
        <v>N/A</v>
      </c>
      <c r="E10" s="192" t="s">
        <v>95</v>
      </c>
      <c r="F10" s="58"/>
      <c r="G10" s="58"/>
      <c r="H10" s="58"/>
      <c r="I10" s="90"/>
      <c r="J10" s="4"/>
      <c r="K10" s="17"/>
      <c r="L10" s="147">
        <v>2</v>
      </c>
      <c r="M10" s="72" t="b">
        <f t="shared" si="0"/>
        <v>0</v>
      </c>
      <c r="N10" s="72" t="b">
        <f t="shared" si="1"/>
        <v>0</v>
      </c>
      <c r="O10" s="72"/>
      <c r="P10" s="72"/>
      <c r="Q10" s="11"/>
      <c r="R10" s="11"/>
    </row>
    <row r="11" spans="1:25" ht="48" customHeight="1" thickTop="1" thickBot="1">
      <c r="C11" s="5"/>
      <c r="D11" s="76" t="str">
        <f>IF(OR(C7=TRUE, L11=2), "N/A", 8.4)</f>
        <v>N/A</v>
      </c>
      <c r="E11" s="192" t="s">
        <v>13</v>
      </c>
      <c r="F11" s="58"/>
      <c r="G11" s="58"/>
      <c r="H11" s="58"/>
      <c r="I11" s="90"/>
      <c r="J11" s="4"/>
      <c r="K11" s="17"/>
      <c r="L11" s="147">
        <v>2</v>
      </c>
      <c r="M11" s="72" t="b">
        <f t="shared" si="0"/>
        <v>0</v>
      </c>
      <c r="N11" s="72" t="b">
        <f t="shared" si="1"/>
        <v>0</v>
      </c>
      <c r="O11" s="72"/>
      <c r="P11" s="72"/>
      <c r="Q11" s="11"/>
      <c r="R11" s="11"/>
    </row>
    <row r="12" spans="1:25" ht="48" customHeight="1" thickTop="1" thickBot="1">
      <c r="C12" s="31" t="s">
        <v>5</v>
      </c>
      <c r="D12" s="76" t="str">
        <f>IF(OR(C7=TRUE, L12=2), "N/A", 8.5)</f>
        <v>N/A</v>
      </c>
      <c r="E12" s="192" t="s">
        <v>15</v>
      </c>
      <c r="F12" s="58"/>
      <c r="G12" s="58"/>
      <c r="H12" s="58"/>
      <c r="I12" s="90"/>
      <c r="J12" s="4"/>
      <c r="K12" s="17"/>
      <c r="L12" s="147">
        <v>2</v>
      </c>
      <c r="M12" s="72" t="b">
        <f t="shared" si="0"/>
        <v>0</v>
      </c>
      <c r="N12" s="72" t="b">
        <f t="shared" si="1"/>
        <v>0</v>
      </c>
      <c r="O12" s="72"/>
      <c r="P12" s="72"/>
      <c r="Q12" s="11"/>
      <c r="R12" s="11"/>
    </row>
    <row r="13" spans="1:25" ht="48" customHeight="1" thickTop="1" thickBot="1">
      <c r="C13" s="8"/>
      <c r="D13" s="76" t="str">
        <f>IF(OR(C7=TRUE, L13=2), "N/A", 8.6)</f>
        <v>N/A</v>
      </c>
      <c r="E13" s="192" t="s">
        <v>154</v>
      </c>
      <c r="F13" s="58"/>
      <c r="G13" s="58"/>
      <c r="H13" s="58"/>
      <c r="I13" s="90"/>
      <c r="J13" s="4"/>
      <c r="K13" s="17"/>
      <c r="L13" s="147">
        <v>2</v>
      </c>
      <c r="M13" s="72" t="b">
        <f t="shared" si="0"/>
        <v>0</v>
      </c>
      <c r="N13" s="72" t="b">
        <f t="shared" si="1"/>
        <v>0</v>
      </c>
      <c r="O13" s="72"/>
      <c r="P13" s="72"/>
      <c r="Q13" s="11"/>
      <c r="R13" s="11"/>
    </row>
    <row r="14" spans="1:25" ht="16.5" customHeight="1" thickTop="1" thickBot="1">
      <c r="C14" s="5"/>
      <c r="D14" s="5"/>
      <c r="E14" s="5"/>
      <c r="F14" s="5"/>
      <c r="G14" s="5"/>
      <c r="H14" s="5"/>
      <c r="I14" s="5"/>
      <c r="J14" s="4"/>
      <c r="K14" s="17"/>
      <c r="L14" s="17"/>
      <c r="M14" s="11"/>
      <c r="N14" s="11"/>
      <c r="O14" s="11"/>
      <c r="P14" s="11"/>
      <c r="Q14" s="11"/>
      <c r="R14" s="11"/>
    </row>
    <row r="15" spans="1:25" ht="30.75" customHeight="1" thickBot="1">
      <c r="C15" s="4"/>
      <c r="D15" s="1"/>
      <c r="E15" s="4"/>
      <c r="F15" s="61" t="s">
        <v>52</v>
      </c>
      <c r="G15" s="79" t="str">
        <f>IF(OR(P9=0,C7=TRUE), "N/A", P8)</f>
        <v>N/A</v>
      </c>
      <c r="H15" s="4"/>
      <c r="I15" s="4"/>
      <c r="J15" s="4"/>
      <c r="K15" s="17"/>
      <c r="L15" s="17"/>
      <c r="M15" s="11"/>
      <c r="N15" s="11"/>
      <c r="O15" s="11"/>
      <c r="P15" s="11"/>
      <c r="Q15" s="11"/>
      <c r="R15" s="11"/>
    </row>
    <row r="16" spans="1:25" ht="30.75" customHeight="1" thickBot="1">
      <c r="C16" s="4"/>
      <c r="D16" s="1"/>
      <c r="E16" s="4"/>
      <c r="F16" s="61" t="s">
        <v>51</v>
      </c>
      <c r="G16" s="79" t="str">
        <f>IF(OR(P9=0,C7=TRUE), "N/A", P9)</f>
        <v>N/A</v>
      </c>
      <c r="H16" s="19"/>
      <c r="I16" s="4"/>
      <c r="J16" s="4"/>
      <c r="K16" s="38"/>
      <c r="L16" s="38"/>
    </row>
    <row r="17" spans="3:12">
      <c r="C17" s="4"/>
      <c r="D17" s="4"/>
      <c r="E17" s="4"/>
      <c r="F17" s="4"/>
      <c r="G17" s="4"/>
      <c r="H17" s="21"/>
      <c r="I17" s="4"/>
      <c r="J17" s="4"/>
      <c r="K17" s="38"/>
      <c r="L17" s="38"/>
    </row>
    <row r="18" spans="3:12" ht="48" customHeight="1">
      <c r="C18" s="4"/>
      <c r="D18" s="4"/>
      <c r="E18" s="4"/>
      <c r="F18" s="4"/>
      <c r="G18" s="4"/>
      <c r="H18" s="4"/>
      <c r="I18" s="4"/>
      <c r="J18" s="4"/>
      <c r="K18" s="38"/>
      <c r="L18" s="38"/>
    </row>
    <row r="19" spans="3:12">
      <c r="C19" s="4"/>
      <c r="D19" s="4"/>
      <c r="E19" s="4"/>
      <c r="F19" s="4"/>
      <c r="G19" s="4"/>
      <c r="H19" s="4"/>
      <c r="I19" s="4"/>
      <c r="J19" s="4"/>
      <c r="K19" s="38"/>
      <c r="L19" s="38"/>
    </row>
    <row r="20" spans="3:12" ht="48" customHeight="1">
      <c r="C20" s="12"/>
      <c r="D20" s="12"/>
      <c r="E20" s="12"/>
      <c r="F20" s="12"/>
      <c r="G20" s="12"/>
      <c r="H20" s="12"/>
      <c r="I20" s="12"/>
      <c r="J20" s="12"/>
    </row>
    <row r="21" spans="3:12">
      <c r="C21" s="12"/>
      <c r="D21" s="12"/>
      <c r="E21" s="12"/>
      <c r="F21" s="12"/>
      <c r="G21" s="12"/>
      <c r="H21" s="12"/>
      <c r="I21" s="12"/>
      <c r="J21" s="12"/>
    </row>
    <row r="22" spans="3:12" ht="48" customHeight="1">
      <c r="C22" s="12"/>
      <c r="D22" s="12"/>
      <c r="E22" s="12"/>
      <c r="F22" s="12"/>
      <c r="G22" s="12"/>
      <c r="H22" s="12"/>
      <c r="I22" s="12"/>
      <c r="J22" s="12"/>
    </row>
    <row r="23" spans="3:12">
      <c r="C23" s="12"/>
      <c r="D23" s="12"/>
      <c r="E23" s="12"/>
      <c r="F23" s="12"/>
      <c r="G23" s="12"/>
      <c r="H23" s="12"/>
      <c r="I23" s="12"/>
      <c r="J23" s="12"/>
    </row>
    <row r="24" spans="3:12">
      <c r="C24" s="12"/>
      <c r="D24" s="28"/>
      <c r="E24" s="12"/>
      <c r="F24" s="12"/>
      <c r="G24" s="12"/>
      <c r="H24" s="12"/>
      <c r="I24" s="12"/>
      <c r="J24" s="12"/>
    </row>
    <row r="25" spans="3:12">
      <c r="C25" s="12"/>
      <c r="D25" s="12"/>
      <c r="E25" s="12"/>
      <c r="F25" s="12"/>
      <c r="G25" s="12"/>
      <c r="H25" s="12"/>
      <c r="I25" s="12"/>
      <c r="J25" s="12"/>
    </row>
    <row r="26" spans="3:12">
      <c r="C26" s="12"/>
      <c r="D26" s="12"/>
      <c r="E26" s="12"/>
      <c r="F26" s="12"/>
      <c r="G26" s="12"/>
      <c r="H26" s="12"/>
      <c r="I26" s="12"/>
      <c r="J26" s="12"/>
    </row>
    <row r="27" spans="3:12">
      <c r="C27" s="12"/>
      <c r="D27" s="12"/>
      <c r="E27" s="12"/>
      <c r="F27" s="12"/>
      <c r="G27" s="12"/>
      <c r="H27" s="12"/>
      <c r="I27" s="12"/>
      <c r="J27" s="12"/>
    </row>
  </sheetData>
  <sheetProtection password="F5B7" sheet="1" selectLockedCells="1"/>
  <mergeCells count="1">
    <mergeCell ref="F6:H6"/>
  </mergeCells>
  <conditionalFormatting sqref="F7:I7 D8:I13">
    <cfRule type="expression" dxfId="22" priority="6" stopIfTrue="1">
      <formula>OR($C$7=TRUE)</formula>
    </cfRule>
  </conditionalFormatting>
  <conditionalFormatting sqref="C12 C5">
    <cfRule type="expression" dxfId="21" priority="4" stopIfTrue="1">
      <formula>OR($C$7=TRUE)</formula>
    </cfRule>
  </conditionalFormatting>
  <conditionalFormatting sqref="C6">
    <cfRule type="expression" dxfId="20" priority="3" stopIfTrue="1">
      <formula>OR($C$7=TRUE)</formula>
    </cfRule>
  </conditionalFormatting>
  <conditionalFormatting sqref="E11">
    <cfRule type="expression" dxfId="19" priority="1" stopIfTrue="1">
      <formula>OR($C$7=TRUE)</formula>
    </cfRule>
  </conditionalFormatting>
  <dataValidations count="1">
    <dataValidation allowBlank="1" showErrorMessage="1" sqref="E8:E13"/>
  </dataValidations>
  <hyperlinks>
    <hyperlink ref="G3" location="'Event Communication'!A1" display="Previous Page"/>
    <hyperlink ref="H3" location="Innovation!A1" display="Next Page"/>
  </hyperlink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Welcome</vt:lpstr>
      <vt:lpstr>Organizer &amp; Event Details</vt:lpstr>
      <vt:lpstr>Transportation</vt:lpstr>
      <vt:lpstr>Stationary &amp; Handouts</vt:lpstr>
      <vt:lpstr>Catering</vt:lpstr>
      <vt:lpstr>Energy, Efficiency &amp; Offsets</vt:lpstr>
      <vt:lpstr>Waste</vt:lpstr>
      <vt:lpstr>Event Communication</vt:lpstr>
      <vt:lpstr>Other</vt:lpstr>
      <vt:lpstr>Innovation</vt:lpstr>
      <vt:lpstr>Review &amp; Submit</vt:lpstr>
      <vt:lpstr>Optional Feedback Survey</vt:lpstr>
    </vt:vector>
  </TitlesOfParts>
  <Company>Yale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Dodd</dc:creator>
  <cp:lastModifiedBy>Piscitelli, JoAnn</cp:lastModifiedBy>
  <dcterms:created xsi:type="dcterms:W3CDTF">2011-07-28T18:16:15Z</dcterms:created>
  <dcterms:modified xsi:type="dcterms:W3CDTF">2013-01-22T19:57:06Z</dcterms:modified>
</cp:coreProperties>
</file>